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8"/>
  <workbookPr defaultThemeVersion="166925"/>
  <mc:AlternateContent xmlns:mc="http://schemas.openxmlformats.org/markup-compatibility/2006">
    <mc:Choice Requires="x15">
      <x15ac:absPath xmlns:x15ac="http://schemas.microsoft.com/office/spreadsheetml/2010/11/ac" url="https://firelessflooringllc-my.sharepoint.com/personal/kyleg_safespill_com/Documents/"/>
    </mc:Choice>
  </mc:AlternateContent>
  <xr:revisionPtr revIDLastSave="0" documentId="8_{8E51BC76-9FFB-4F89-B137-E6D34649C50F}" xr6:coauthVersionLast="47" xr6:coauthVersionMax="47" xr10:uidLastSave="{00000000-0000-0000-0000-000000000000}"/>
  <bookViews>
    <workbookView xWindow="-98" yWindow="-98" windowWidth="21795" windowHeight="12975" xr2:uid="{9766051D-BC46-4FEA-B670-2C7E56019BDF}"/>
  </bookViews>
  <sheets>
    <sheet name="Cost Comparison" sheetId="13" r:id="rId1"/>
    <sheet name="50-Year LCCA" sheetId="9" state="hidden" r:id="rId2"/>
  </sheets>
  <externalReferences>
    <externalReference r:id="rId3"/>
    <externalReference r:id="rId4"/>
  </externalReferences>
  <definedNames>
    <definedName name="Al_Custom_Extrusion">#REF!</definedName>
    <definedName name="Al_Sheet_Matl">#REF!</definedName>
    <definedName name="Al_Std_Extrusion">#REF!</definedName>
    <definedName name="CleanUpFee">#REF!</definedName>
    <definedName name="Floor_Length">#REF!</definedName>
    <definedName name="Floor_Length_ft">#REF!</definedName>
    <definedName name="Floor_Profiles">#REF!</definedName>
    <definedName name="Floor_sections">#REF!</definedName>
    <definedName name="Floor_Sqft">#REF!</definedName>
    <definedName name="Floor_Sqm">#REF!</definedName>
    <definedName name="Floor_Width">#REF!</definedName>
    <definedName name="Floor_width_ft">#REF!</definedName>
    <definedName name="Flushing_Piping">#REF!</definedName>
    <definedName name="FM_Sections">#REF!</definedName>
    <definedName name="FoamReplacementFee">#REF!</definedName>
    <definedName name="I_Beams">#REF!</definedName>
    <definedName name="Labor_Controls">#REF!</definedName>
    <definedName name="Labor_Floor">#REF!</definedName>
    <definedName name="Labor_General">#REF!</definedName>
    <definedName name="Labor_Install">#REF!</definedName>
    <definedName name="Labor_Piping">#REF!</definedName>
    <definedName name="Labor_Pumps">#REF!</definedName>
    <definedName name="LCCA_years">'[1]Details and Summary'!$C$48</definedName>
    <definedName name="No._Floor_Panels">#REF!</definedName>
    <definedName name="No._of_Profiles">#REF!</definedName>
    <definedName name="NO._of_PumpSkids">#REF!</definedName>
    <definedName name="Overseas">'[1]Details and Summary'!$C$46</definedName>
    <definedName name="Plate_Material">#REF!</definedName>
    <definedName name="Profile_Length_Actual">#REF!</definedName>
    <definedName name="Profile_Length_Actual_ft">#REF!</definedName>
    <definedName name="Profile_Length_Max">#REF!</definedName>
    <definedName name="Profile_Seal_String">#REF!</definedName>
    <definedName name="ProfileAREAsqft">'[1]Details and Summary'!$D$7</definedName>
    <definedName name="Rack_Levels">'[2]ISU DETAILS'!$B$7</definedName>
    <definedName name="RevenueLoss_perDay">#REF!</definedName>
    <definedName name="Spade_plugs">#REF!</definedName>
    <definedName name="Suction_Piping">#REF!</definedName>
    <definedName name="T_beams">#REF!</definedName>
    <definedName name="TD_Loc">#REF!</definedName>
    <definedName name="Total_ISUs">#REF!</definedName>
    <definedName name="Total_Units">#REF!</definedName>
    <definedName name="Trench_Drain_Runs">#REF!</definedName>
    <definedName name="TrenchLength_m_TOTAL">#REF!</definedName>
    <definedName name="TrenchLength_TOTAL">#REF!</definedName>
    <definedName name="wire_options">#REF!</definedName>
    <definedName name="Zon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2" i="13" l="1"/>
  <c r="C91" i="13"/>
  <c r="C109" i="13"/>
  <c r="E109" i="13"/>
  <c r="E113" i="13" s="1" a="1"/>
  <c r="E113" i="13" s="1"/>
  <c r="D109" i="13"/>
  <c r="D113" i="13" s="1" a="1"/>
  <c r="D113" i="13" s="1"/>
  <c r="C172" i="13"/>
  <c r="E172" i="13"/>
  <c r="D172" i="13"/>
  <c r="E133" i="13"/>
  <c r="D133" i="13"/>
  <c r="C133" i="13"/>
  <c r="E164" i="13"/>
  <c r="D164" i="13"/>
  <c r="E148" i="13"/>
  <c r="D148" i="13"/>
  <c r="D141" i="13"/>
  <c r="E141" i="13"/>
  <c r="E126" i="13"/>
  <c r="D126" i="13"/>
  <c r="D120" i="13"/>
  <c r="E120" i="13"/>
  <c r="C120" i="13"/>
  <c r="E106" i="13"/>
  <c r="D106" i="13"/>
  <c r="C104" i="13"/>
  <c r="C103" i="13"/>
  <c r="C102" i="13"/>
  <c r="C101" i="13"/>
  <c r="C100" i="13"/>
  <c r="C99" i="13"/>
  <c r="C94" i="13"/>
  <c r="C93" i="13"/>
  <c r="D88" i="13"/>
  <c r="E88" i="13"/>
  <c r="E76" i="13"/>
  <c r="D76" i="13"/>
  <c r="E68" i="13"/>
  <c r="D68" i="13"/>
  <c r="C81" i="13" s="1"/>
  <c r="E61" i="13"/>
  <c r="D61" i="13"/>
  <c r="D55" i="13"/>
  <c r="E55" i="13"/>
  <c r="C55" i="13"/>
  <c r="E44" i="13"/>
  <c r="D35" i="13"/>
  <c r="D174" i="13" s="1"/>
  <c r="E35" i="13"/>
  <c r="E174" i="13" s="1"/>
  <c r="C35" i="13"/>
  <c r="D116" i="13" l="1" a="1"/>
  <c r="D116" i="13" s="1"/>
  <c r="E116" i="13" a="1"/>
  <c r="E116" i="13" s="1"/>
  <c r="C96" i="13"/>
  <c r="C80" i="13"/>
  <c r="C88" i="13" s="1"/>
  <c r="C174" i="13"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<sst xmlns="http://schemas.openxmlformats.org/spreadsheetml/2006/main" count="249" uniqueCount="138">
  <si>
    <t>ILDFA vs Foam - Cost Comparison</t>
  </si>
  <si>
    <t xml:space="preserve">Hangar Name   </t>
  </si>
  <si>
    <t>Hangar Bay Size:</t>
  </si>
  <si>
    <t>sqft</t>
  </si>
  <si>
    <t>(Select units from dropdown)</t>
  </si>
  <si>
    <t>m2</t>
  </si>
  <si>
    <r>
      <rPr>
        <b/>
        <sz val="11"/>
        <rFont val="Calibri"/>
        <family val="2"/>
        <scheme val="minor"/>
      </rPr>
      <t xml:space="preserve">Disclaimer: </t>
    </r>
    <r>
      <rPr>
        <sz val="11"/>
        <rFont val="Calibri"/>
        <family val="2"/>
        <scheme val="minor"/>
      </rPr>
      <t>This comparison is intended to provide a high-level estimate only. Do not rely on this document for detailed cost estimation. Involvement from the manufacturer, contractor, and licensed engineering professionals is required to ensure that accurate pricing and scope are determined for each specific hangar project.</t>
    </r>
  </si>
  <si>
    <t>Orange Cells filled by Safespill</t>
  </si>
  <si>
    <t>Blue Cells filled by Client</t>
  </si>
  <si>
    <t>The numbers provided in the columns below can be adjusted</t>
  </si>
  <si>
    <t>Safespill/ILDFA</t>
  </si>
  <si>
    <t>F3 Grate Nozzle System</t>
  </si>
  <si>
    <t>High Expansion Foam</t>
  </si>
  <si>
    <t>FIRE PROTECTION SYSTEM</t>
  </si>
  <si>
    <t>Floors</t>
  </si>
  <si>
    <t>Included in Safespill Scope</t>
  </si>
  <si>
    <t>Not applicable</t>
  </si>
  <si>
    <t>Liquid Detection</t>
  </si>
  <si>
    <t xml:space="preserve">Flushing System </t>
  </si>
  <si>
    <t>Booster Pump for Flushing</t>
  </si>
  <si>
    <t>Trenches</t>
  </si>
  <si>
    <t>Structural Trench Lids</t>
  </si>
  <si>
    <t>Control Panel</t>
  </si>
  <si>
    <t>Engineering</t>
  </si>
  <si>
    <t>Delivery</t>
  </si>
  <si>
    <t>Supervision of Installation</t>
  </si>
  <si>
    <t>Grate Nozzles</t>
  </si>
  <si>
    <t>Cast Iron Trench Grates</t>
  </si>
  <si>
    <t>Not Applicable</t>
  </si>
  <si>
    <t>Foam Generators</t>
  </si>
  <si>
    <t>Bladder Tanks</t>
  </si>
  <si>
    <t>Concentrate Pumps</t>
  </si>
  <si>
    <t>Foam Concentrate</t>
  </si>
  <si>
    <t>Valves &amp; Piping</t>
  </si>
  <si>
    <t>Manual Pull &amp; Abort Stations</t>
  </si>
  <si>
    <t>Draft Curtains</t>
  </si>
  <si>
    <t>System Extension for Column Protection</t>
  </si>
  <si>
    <t>Base System Cost</t>
  </si>
  <si>
    <t>Installation Labor</t>
  </si>
  <si>
    <t>Subtotal</t>
  </si>
  <si>
    <t>STUCTURAL MODIFICATION FOR CEILING MOUNT OF HI-EX GENERATORS</t>
  </si>
  <si>
    <t>Additional Roof Reinforcement for Supporting Generators</t>
  </si>
  <si>
    <t>Roof Penetrations and Air Vents for Outside Air</t>
  </si>
  <si>
    <t>Electrical Labor/Door Modification for Automatic Closing</t>
  </si>
  <si>
    <t>Electrical Labor for Automatic Roof Vents</t>
  </si>
  <si>
    <t>Sealing doors/windows to prevent foam leakage</t>
  </si>
  <si>
    <t>CONCRETE MODIFICATION FOR TRENCHES</t>
  </si>
  <si>
    <t>Concrete Cutting</t>
  </si>
  <si>
    <t>(PFAS Contaminated) Concrete disposal</t>
  </si>
  <si>
    <t>Soil excavation</t>
  </si>
  <si>
    <t>(PFAS Contaminated) Soil disposal</t>
  </si>
  <si>
    <t>New concrete reinforcement labor</t>
  </si>
  <si>
    <t>New concrete reinforcement material</t>
  </si>
  <si>
    <t>New concrete pour</t>
  </si>
  <si>
    <t xml:space="preserve">SLAB MODIFICATION NEEDED TO ACHIEVE 0.5%/0.3 degree SLOPE TO MEET CODE REQUIREMENTS </t>
  </si>
  <si>
    <t>Concrete grinding</t>
  </si>
  <si>
    <t>Achieved through floor shimming - Included in Safespill Scope</t>
  </si>
  <si>
    <t>New concrete forming</t>
  </si>
  <si>
    <t>FLOOR TOP SURFACE TREATMENT OR REPAIR TO ACHIEVE ANTI-SLIP</t>
  </si>
  <si>
    <t>Concrete polishing/sanding</t>
  </si>
  <si>
    <t>Epoxy coating (3-5 coat)</t>
  </si>
  <si>
    <t>Coating labor</t>
  </si>
  <si>
    <t>FLAME DETECTION</t>
  </si>
  <si>
    <t>Flame Detectors</t>
  </si>
  <si>
    <t>Wiring and electrical components</t>
  </si>
  <si>
    <t>Electrical installation labor</t>
  </si>
  <si>
    <t>Fire alarm integration</t>
  </si>
  <si>
    <t>CONTAINMENT TANK / OIL WATER SEPARATOR</t>
  </si>
  <si>
    <t>Containment/Drainage Type</t>
  </si>
  <si>
    <t>Above-Ground Tank</t>
  </si>
  <si>
    <t>Underground Tank and OWS</t>
  </si>
  <si>
    <t>Excavation Cost</t>
  </si>
  <si>
    <t>Remediation/disposal cost of excavated concrete and soil</t>
  </si>
  <si>
    <t>Tank Size in Gallons</t>
  </si>
  <si>
    <t>Containment Tank/OWS cost</t>
  </si>
  <si>
    <t>Diverter Valves</t>
  </si>
  <si>
    <t>Level Monitoring System</t>
  </si>
  <si>
    <t>Placement Cost by Crane</t>
  </si>
  <si>
    <t>DISCHARGE PUMP (if aboveground containment tank is utilized)</t>
  </si>
  <si>
    <t>Power Requirement Estimate for pump</t>
  </si>
  <si>
    <t>Building's panel or transformer upgrade</t>
  </si>
  <si>
    <t xml:space="preserve">Pump Cost </t>
  </si>
  <si>
    <t>Routing power supply to pump skid</t>
  </si>
  <si>
    <t>FIRE PUMPS</t>
  </si>
  <si>
    <t>Fire Pumps Cost</t>
  </si>
  <si>
    <t>Fire Pumps Controller</t>
  </si>
  <si>
    <t>Routing power supply to pumps</t>
  </si>
  <si>
    <t>Mechanical Room Construction/renovation Cost</t>
  </si>
  <si>
    <t>WATER REQUIREMENTS</t>
  </si>
  <si>
    <t>System Water Requirement</t>
  </si>
  <si>
    <t>Water Supply tank</t>
  </si>
  <si>
    <t>Piping Estimate From Nearest Water Main to the Hangar</t>
  </si>
  <si>
    <t>PIPE LENGTH</t>
  </si>
  <si>
    <t>Not applicable                  (low water demand)</t>
  </si>
  <si>
    <t>DIAMETER</t>
  </si>
  <si>
    <t>Piping Estimate From Nearest Water Tie-In Point Within Utility Room to System Tie-In Point in Hangar</t>
  </si>
  <si>
    <t>3"</t>
  </si>
  <si>
    <t>Piping Cost                             (two previous line items)</t>
  </si>
  <si>
    <r>
      <t xml:space="preserve">Additional piping for distribution within the system </t>
    </r>
    <r>
      <rPr>
        <b/>
        <sz val="11"/>
        <rFont val="Calibri"/>
        <family val="2"/>
        <scheme val="minor"/>
      </rPr>
      <t>(Note: See NFPA 11 for required material types for foam solution piping)</t>
    </r>
  </si>
  <si>
    <t>COMMISSIONING</t>
  </si>
  <si>
    <t>Clean-up/Disposal costs for discharged foam</t>
  </si>
  <si>
    <t>Not applicable, only water is used</t>
  </si>
  <si>
    <t>Foam Concentrate Replacement (post test)</t>
  </si>
  <si>
    <t>Not applicable, no foam used</t>
  </si>
  <si>
    <t>HANGAR DOWN TIME (DURING INSTALL)</t>
  </si>
  <si>
    <t>Days of downtime of entire hangar</t>
  </si>
  <si>
    <t>Days of downtime of partial hangar area</t>
  </si>
  <si>
    <t>Cost of downtime per day (loss of hangar revenue)</t>
  </si>
  <si>
    <t>WARRANTY/INSPECTION/MAINTENANCE 10 YEARS</t>
  </si>
  <si>
    <t>Spare parts</t>
  </si>
  <si>
    <t>Spare part replacement labor</t>
  </si>
  <si>
    <t>Inspections (every 6 months)</t>
  </si>
  <si>
    <t>Preventative Maintenance</t>
  </si>
  <si>
    <t>Included in Base System Cost</t>
  </si>
  <si>
    <t>CODE COMPLIANCE TESTING &amp;  TRAINING</t>
  </si>
  <si>
    <t>Annual Foam Testing &amp; Fluorine Sampling</t>
  </si>
  <si>
    <t>Spill Response Emergency Drill Costs</t>
  </si>
  <si>
    <t>Annual Specialized foam training</t>
  </si>
  <si>
    <t>COST OF ACCIDENTAL DISCHARGE</t>
  </si>
  <si>
    <t>Damage to aircraft</t>
  </si>
  <si>
    <t>Injury/Fatality to personnel</t>
  </si>
  <si>
    <t>Downtime of the hangar</t>
  </si>
  <si>
    <t>Refill cost of foam concentrate</t>
  </si>
  <si>
    <t>Disposal Fees from foam chemical discharge</t>
  </si>
  <si>
    <t>Hangar/Equipment Cleanup cost</t>
  </si>
  <si>
    <t>Reputational damage to end user</t>
  </si>
  <si>
    <t>Reputational damage to hangar operator</t>
  </si>
  <si>
    <t>Cost of potential environmental fines</t>
  </si>
  <si>
    <t>Cost of potential environmental law suits</t>
  </si>
  <si>
    <t>Cost of potential health related law suits</t>
  </si>
  <si>
    <t>Cost of potential injury/fatality related law suits</t>
  </si>
  <si>
    <t>50 YEAR LIFE CYCLE COST</t>
  </si>
  <si>
    <t>First 10 years</t>
  </si>
  <si>
    <t>Years 11-20</t>
  </si>
  <si>
    <t>Full system replacement at 21 years</t>
  </si>
  <si>
    <t>Years 21-50</t>
  </si>
  <si>
    <t>TOTAL</t>
  </si>
  <si>
    <t xml:space="preserve">PASTE LCCA FROM PRELIM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</si>
</sst>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quot; sqft&quot;"/>
    <numFmt numFmtId="165" formatCode="_(* #,##0_);_(* \(#,##0\);_(* &quot;-&quot;??_);_(@_)"/>
    <numFmt numFmtId="166" formatCode="0.00&quot;''&quot;"/>
    <numFmt numFmtId="167" formatCode="0&quot; days&quot;"/>
    <numFmt numFmtId="168" formatCode="#\ &quot;ft&quot;"/>
  </numFmts>
  <fonts count="12">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9"/>
      <name val="Calibri"/>
      <family val="2"/>
      <scheme val="minor"/>
    </font>
    <font>
      <sz val="48"/>
      <color rgb="FFFF0000"/>
      <name val="Calibri"/>
      <family val="2"/>
      <scheme val="minor"/>
    </font>
    <font>
      <b/>
      <sz val="26"/>
      <name val="Titillium Web"/>
    </font>
    <font>
      <b/>
      <sz val="11"/>
      <name val="Titillium Web"/>
    </font>
    <font>
      <b/>
      <sz val="16"/>
      <name val="Titillium Web"/>
    </font>
    <font>
      <sz val="14"/>
      <color rgb="FFEC7724"/>
      <name val="Titillium Web"/>
    </font>
    <font>
      <sz val="11"/>
      <color rgb="FFEC7724"/>
      <name val="Calibri"/>
      <family val="2"/>
      <scheme val="minor"/>
    </font>
    <font>
      <sz val="12"/>
      <color theme="1"/>
      <name val="Calibri"/>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EC7724"/>
        <bgColor indexed="64"/>
      </patternFill>
    </fill>
    <fill>
      <patternFill patternType="solid">
        <fgColor theme="5"/>
        <bgColor indexed="64"/>
      </patternFill>
    </fill>
  </fills>
  <borders count="1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61">
    <xf numFmtId="0" fontId="0" fillId="0" borderId="0" xfId="0"/>
    <xf numFmtId="0" fontId="5" fillId="4" borderId="0" xfId="0" applyFont="1" applyFill="1"/>
    <xf numFmtId="0" fontId="0" fillId="4" borderId="0" xfId="0" applyFill="1"/>
    <xf numFmtId="0" fontId="2" fillId="6" borderId="0" xfId="0" applyFont="1" applyFill="1" applyAlignment="1">
      <alignment horizontal="left"/>
    </xf>
    <xf numFmtId="0" fontId="2" fillId="0" borderId="0" xfId="0" applyFont="1" applyAlignment="1">
      <alignment horizontal="left"/>
    </xf>
    <xf numFmtId="0" fontId="4" fillId="2" borderId="5" xfId="0" applyFont="1" applyFill="1" applyBorder="1" applyAlignment="1">
      <alignment horizontal="left" vertical="center" wrapText="1"/>
    </xf>
    <xf numFmtId="0" fontId="7" fillId="2" borderId="2" xfId="0" applyFont="1" applyFill="1" applyBorder="1" applyAlignment="1">
      <alignment horizontal="left" vertical="center"/>
    </xf>
    <xf numFmtId="0" fontId="2" fillId="3" borderId="0" xfId="0" applyFont="1" applyFill="1" applyAlignment="1">
      <alignment horizontal="left" vertical="center" wrapText="1"/>
    </xf>
    <xf numFmtId="44" fontId="2" fillId="3" borderId="0" xfId="1" applyFont="1" applyFill="1" applyBorder="1" applyAlignment="1">
      <alignment horizontal="left" vertical="center" wrapText="1"/>
    </xf>
    <xf numFmtId="0" fontId="2" fillId="7" borderId="0" xfId="0" applyFont="1" applyFill="1" applyAlignment="1">
      <alignment horizontal="left"/>
    </xf>
    <xf numFmtId="0" fontId="2" fillId="3" borderId="4" xfId="0" applyFont="1" applyFill="1" applyBorder="1" applyAlignment="1">
      <alignment horizontal="left" vertical="center" wrapText="1"/>
    </xf>
    <xf numFmtId="0" fontId="3" fillId="3" borderId="8" xfId="0" applyFont="1" applyFill="1" applyBorder="1" applyAlignment="1">
      <alignment horizontal="left" vertical="center" wrapText="1"/>
    </xf>
    <xf numFmtId="44" fontId="2" fillId="7" borderId="4" xfId="1" applyFont="1" applyFill="1" applyBorder="1" applyAlignment="1">
      <alignment horizontal="left" vertical="center" wrapText="1"/>
    </xf>
    <xf numFmtId="44" fontId="3" fillId="3" borderId="11" xfId="1" applyFont="1" applyFill="1" applyBorder="1" applyAlignment="1">
      <alignment horizontal="left" vertical="center" wrapText="1"/>
    </xf>
    <xf numFmtId="44" fontId="3" fillId="3" borderId="7" xfId="1" applyFont="1" applyFill="1" applyBorder="1" applyAlignment="1">
      <alignment horizontal="left" vertical="center" wrapText="1"/>
    </xf>
    <xf numFmtId="0" fontId="8" fillId="2" borderId="8" xfId="0" applyFont="1" applyFill="1" applyBorder="1" applyAlignment="1">
      <alignment horizontal="left" vertical="center" wrapText="1"/>
    </xf>
    <xf numFmtId="44" fontId="8" fillId="2" borderId="7" xfId="1" applyFont="1" applyFill="1" applyBorder="1" applyAlignment="1">
      <alignment horizontal="left" vertical="center" wrapText="1"/>
    </xf>
    <xf numFmtId="0" fontId="7" fillId="9" borderId="4" xfId="0" applyFont="1" applyFill="1" applyBorder="1" applyAlignment="1">
      <alignment vertical="center" wrapText="1"/>
    </xf>
    <xf numFmtId="44" fontId="2" fillId="7" borderId="4" xfId="1" applyFont="1" applyFill="1" applyBorder="1" applyAlignment="1">
      <alignment vertical="center" wrapText="1"/>
    </xf>
    <xf numFmtId="0" fontId="2" fillId="3" borderId="4" xfId="0" applyFont="1" applyFill="1" applyBorder="1" applyAlignment="1">
      <alignment vertical="center" wrapText="1"/>
    </xf>
    <xf numFmtId="0" fontId="7" fillId="8" borderId="4" xfId="0" applyFont="1" applyFill="1" applyBorder="1" applyAlignment="1">
      <alignment vertical="center"/>
    </xf>
    <xf numFmtId="0" fontId="7" fillId="8" borderId="4" xfId="0" applyFont="1" applyFill="1" applyBorder="1" applyAlignment="1">
      <alignment vertical="center" wrapText="1"/>
    </xf>
    <xf numFmtId="44" fontId="2" fillId="6" borderId="4" xfId="1" applyFont="1" applyFill="1" applyBorder="1" applyAlignment="1">
      <alignment horizontal="left" vertical="center" wrapText="1"/>
    </xf>
    <xf numFmtId="0" fontId="2" fillId="0" borderId="4" xfId="0" applyFont="1" applyBorder="1" applyAlignment="1">
      <alignment horizontal="left" wrapText="1"/>
    </xf>
    <xf numFmtId="0" fontId="3" fillId="3" borderId="10" xfId="0" applyFont="1" applyFill="1" applyBorder="1" applyAlignment="1">
      <alignment vertical="center" wrapText="1"/>
    </xf>
    <xf numFmtId="0" fontId="2" fillId="6" borderId="4" xfId="0" applyFont="1" applyFill="1" applyBorder="1" applyAlignment="1">
      <alignment horizontal="left" vertical="center" wrapText="1"/>
    </xf>
    <xf numFmtId="44" fontId="2" fillId="3" borderId="4" xfId="0" applyNumberFormat="1" applyFont="1" applyFill="1" applyBorder="1" applyAlignment="1">
      <alignment horizontal="left" vertical="center" wrapText="1"/>
    </xf>
    <xf numFmtId="44" fontId="2" fillId="3" borderId="4" xfId="1" applyFont="1" applyFill="1" applyBorder="1" applyAlignment="1">
      <alignment horizontal="left" vertical="center" wrapText="1"/>
    </xf>
    <xf numFmtId="44" fontId="2" fillId="6" borderId="4" xfId="0" applyNumberFormat="1" applyFont="1" applyFill="1" applyBorder="1" applyAlignment="1">
      <alignment horizontal="left" vertical="center" wrapText="1"/>
    </xf>
    <xf numFmtId="1" fontId="2" fillId="3" borderId="4" xfId="2" applyNumberFormat="1" applyFont="1" applyFill="1" applyBorder="1" applyAlignment="1">
      <alignment horizontal="right" vertical="center" wrapText="1"/>
    </xf>
    <xf numFmtId="0" fontId="2" fillId="3" borderId="4" xfId="1" applyNumberFormat="1" applyFont="1" applyFill="1" applyBorder="1" applyAlignment="1">
      <alignment horizontal="left" vertical="center" wrapText="1"/>
    </xf>
    <xf numFmtId="0" fontId="2" fillId="0" borderId="4" xfId="1" applyNumberFormat="1" applyFont="1" applyFill="1" applyBorder="1" applyAlignment="1">
      <alignment horizontal="left" vertical="center" wrapText="1"/>
    </xf>
    <xf numFmtId="0" fontId="2" fillId="0" borderId="4" xfId="0" applyFont="1" applyBorder="1" applyAlignment="1">
      <alignment horizontal="left" vertical="center" wrapText="1"/>
    </xf>
    <xf numFmtId="167" fontId="2" fillId="6" borderId="4" xfId="2" applyNumberFormat="1" applyFont="1" applyFill="1" applyBorder="1" applyAlignment="1">
      <alignment horizontal="left" vertical="center" wrapText="1"/>
    </xf>
    <xf numFmtId="167" fontId="2" fillId="7" borderId="4" xfId="2" applyNumberFormat="1" applyFont="1" applyFill="1" applyBorder="1" applyAlignment="1">
      <alignment horizontal="left" vertical="center" wrapText="1"/>
    </xf>
    <xf numFmtId="44" fontId="8" fillId="2" borderId="11" xfId="1" applyFont="1" applyFill="1" applyBorder="1" applyAlignment="1">
      <alignment horizontal="left" vertical="center" wrapText="1"/>
    </xf>
    <xf numFmtId="0" fontId="0" fillId="0" borderId="0" xfId="0" applyAlignment="1">
      <alignment wrapText="1"/>
    </xf>
    <xf numFmtId="0" fontId="0" fillId="6" borderId="4" xfId="0" applyFill="1" applyBorder="1" applyAlignment="1">
      <alignment horizontal="right" vertical="center" wrapText="1"/>
    </xf>
    <xf numFmtId="166" fontId="0" fillId="0" borderId="4" xfId="0" applyNumberFormat="1" applyBorder="1" applyAlignment="1">
      <alignment horizontal="right" vertical="center" wrapText="1"/>
    </xf>
    <xf numFmtId="0" fontId="2" fillId="7" borderId="4" xfId="0" applyFont="1" applyFill="1" applyBorder="1" applyAlignment="1">
      <alignment horizontal="right" vertical="center" wrapText="1"/>
    </xf>
    <xf numFmtId="168" fontId="0" fillId="6" borderId="4" xfId="0" applyNumberFormat="1" applyFill="1" applyBorder="1" applyAlignment="1">
      <alignment horizontal="right" vertical="center" wrapText="1"/>
    </xf>
    <xf numFmtId="44" fontId="2" fillId="7" borderId="4" xfId="1" applyFont="1" applyFill="1" applyBorder="1" applyAlignment="1">
      <alignment horizontal="right" vertical="center" wrapText="1"/>
    </xf>
    <xf numFmtId="0" fontId="2" fillId="6" borderId="4" xfId="2" applyNumberFormat="1" applyFont="1" applyFill="1" applyBorder="1" applyAlignment="1">
      <alignment horizontal="right" vertical="center" wrapText="1"/>
    </xf>
    <xf numFmtId="0" fontId="2" fillId="7" borderId="4" xfId="2" applyNumberFormat="1" applyFont="1" applyFill="1" applyBorder="1" applyAlignment="1">
      <alignment horizontal="right" vertical="center" wrapText="1"/>
    </xf>
    <xf numFmtId="44" fontId="2" fillId="3" borderId="4" xfId="1" applyFont="1" applyFill="1" applyBorder="1" applyAlignment="1">
      <alignment horizontal="center" vertical="center" wrapText="1"/>
    </xf>
    <xf numFmtId="0" fontId="11" fillId="0" borderId="0" xfId="0" applyFont="1" applyAlignment="1">
      <alignment horizontal="right" vertical="center"/>
    </xf>
    <xf numFmtId="165" fontId="11" fillId="7" borderId="0" xfId="2" applyNumberFormat="1" applyFont="1" applyFill="1" applyAlignment="1">
      <alignment horizontal="left" vertical="center"/>
    </xf>
    <xf numFmtId="165" fontId="11" fillId="7" borderId="0" xfId="2" applyNumberFormat="1" applyFont="1" applyFill="1" applyAlignment="1">
      <alignment horizontal="center" vertical="center"/>
    </xf>
    <xf numFmtId="164" fontId="10" fillId="0" borderId="0" xfId="0" applyNumberFormat="1" applyFont="1" applyAlignment="1">
      <alignment horizontal="center" wrapText="1"/>
    </xf>
    <xf numFmtId="0" fontId="7" fillId="2" borderId="4" xfId="0" applyFont="1" applyFill="1" applyBorder="1" applyAlignment="1">
      <alignment horizontal="left" vertical="center"/>
    </xf>
    <xf numFmtId="0" fontId="2" fillId="3" borderId="4" xfId="1" applyNumberFormat="1" applyFont="1" applyFill="1" applyBorder="1" applyAlignment="1">
      <alignment horizontal="left" vertical="center" wrapText="1"/>
    </xf>
    <xf numFmtId="0" fontId="2" fillId="5" borderId="4" xfId="0" applyFont="1" applyFill="1" applyBorder="1" applyAlignment="1">
      <alignment horizontal="left" vertical="center" wrapText="1"/>
    </xf>
    <xf numFmtId="0" fontId="2" fillId="3" borderId="9" xfId="0" applyFont="1" applyFill="1" applyBorder="1" applyAlignment="1">
      <alignment horizontal="left" vertical="center" wrapText="1"/>
    </xf>
    <xf numFmtId="0" fontId="2" fillId="3" borderId="6" xfId="0" applyFont="1" applyFill="1" applyBorder="1" applyAlignment="1">
      <alignment horizontal="left" vertical="center" wrapText="1"/>
    </xf>
    <xf numFmtId="0" fontId="7" fillId="2" borderId="2" xfId="0" applyFont="1" applyFill="1" applyBorder="1" applyAlignment="1">
      <alignment horizontal="left" vertical="center"/>
    </xf>
    <xf numFmtId="0" fontId="7" fillId="2" borderId="5" xfId="0" applyFont="1" applyFill="1" applyBorder="1" applyAlignment="1">
      <alignment horizontal="left" vertical="center"/>
    </xf>
    <xf numFmtId="0" fontId="7" fillId="2" borderId="3" xfId="0" applyFont="1" applyFill="1" applyBorder="1" applyAlignment="1">
      <alignment horizontal="left" vertical="center"/>
    </xf>
    <xf numFmtId="0" fontId="6" fillId="0" borderId="0" xfId="0" applyFont="1" applyAlignment="1">
      <alignment horizontal="center" wrapText="1"/>
    </xf>
    <xf numFmtId="0" fontId="3" fillId="0" borderId="1" xfId="0" applyFont="1" applyBorder="1" applyAlignment="1">
      <alignment horizontal="center" wrapText="1"/>
    </xf>
    <xf numFmtId="0" fontId="9" fillId="0" borderId="0" xfId="0" applyFont="1" applyAlignment="1">
      <alignment horizontal="center" vertical="center" wrapText="1"/>
    </xf>
    <xf numFmtId="0" fontId="2" fillId="0" borderId="0" xfId="0" applyFont="1" applyAlignment="1">
      <alignment horizontal="center" wrapText="1"/>
    </xf>
  </cellXfs>
  <cellStyles count="3">
    <cellStyle name="Comma" xfId="2" builtinId="3"/>
    <cellStyle name="Currency" xfId="1" builtinId="4"/>
    <cellStyle name="Normal" xfId="0" builtinId="0"/>
  </cellStyles>
  <dxfs count="12">
    <dxf>
      <numFmt numFmtId="169" formatCode="#\ &quot;m&quot;"/>
    </dxf>
    <dxf>
      <numFmt numFmtId="168" formatCode="#\ &quot;ft&quot;"/>
    </dxf>
    <dxf>
      <numFmt numFmtId="170" formatCode="#\ &quot;GPM&quot;"/>
    </dxf>
    <dxf>
      <numFmt numFmtId="171" formatCode="#\ &quot;L/min&quot;"/>
    </dxf>
    <dxf>
      <numFmt numFmtId="172" formatCode="#\ &quot;HP&quot;"/>
    </dxf>
    <dxf>
      <numFmt numFmtId="173" formatCode="#\ &quot;kW&quot;"/>
    </dxf>
    <dxf>
      <numFmt numFmtId="174" formatCode="#\ &quot;Liters&quot;"/>
    </dxf>
    <dxf>
      <numFmt numFmtId="175" formatCode="#\ &quot;Gallons&quot;"/>
    </dxf>
    <dxf>
      <fill>
        <patternFill patternType="solid">
          <bgColor theme="5" tint="0.59999389629810485"/>
        </patternFill>
      </fill>
    </dxf>
    <dxf>
      <fill>
        <patternFill patternType="solid">
          <bgColor theme="0"/>
        </patternFill>
      </fill>
    </dxf>
    <dxf>
      <fill>
        <patternFill patternType="solid">
          <bgColor theme="0"/>
        </patternFill>
      </fill>
    </dxf>
    <dxf>
      <fill>
        <patternFill patternType="solid">
          <bgColor theme="5" tint="0.59999389629810485"/>
        </patternFill>
      </fill>
    </dxf>
  </dxfs>
  <tableStyles count="0" defaultTableStyle="TableStyleMedium2" defaultPivotStyle="PivotStyleLight16"/>
  <colors>
    <mruColors>
      <color rgb="FFEC772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ustomXml" Target="../customXml/item4.xml"/><Relationship Id="rId3" Type="http://schemas.openxmlformats.org/officeDocument/2006/relationships/externalLink" Target="externalLinks/externalLink1.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firelessflooringllc.sharepoint.com/Users/TristanMackintosh/AppData/Local/Microsoft/Windows/INetCache/Content.Outlook/VIJ1UUFS/Hangar%20cost%20calc%20LCCA%20-%20PM372%20(HFM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irelessflooringllc.sharepoint.com/Shared%20Documents/PROJECT%20COST%20CALCULATION/Cost%20Calculations/Templates/ISU%20Cost%20Calculation%20based%20on%20XPO%20COGS%20160%20un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s and Summary"/>
      <sheetName val="LCCA NEW"/>
      <sheetName val="LCCA NEW Custom"/>
      <sheetName val="LCCA (NEW Euro)"/>
      <sheetName val="COST SHEET"/>
      <sheetName val="CONTAINER TRANSPORT"/>
      <sheetName val="ROAD TRANSPORT"/>
      <sheetName val="DESIGN AND PM"/>
      <sheetName val="FLOOR SECTIONS"/>
      <sheetName val="T-BEAM FRAME"/>
      <sheetName val="INSTALL"/>
      <sheetName val="EXTRUDED RAMPS"/>
      <sheetName val="CAST IN PLACE TRENCHES"/>
      <sheetName val="TRENCHES"/>
      <sheetName val="TRENCH GIRDERS"/>
      <sheetName val="Sheet1"/>
      <sheetName val="PUMPSKID"/>
      <sheetName val="FLUSHING MANIFOLD"/>
      <sheetName val="TANK"/>
      <sheetName val="OWS"/>
      <sheetName val="CONTROL PANEL"/>
      <sheetName val="SENSORS"/>
      <sheetName val="WIRING"/>
      <sheetName val="GROUNDING POINTS"/>
      <sheetName val="INSPECTION"/>
      <sheetName val="WARRAN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U DETAILS"/>
      <sheetName val="FLOOR"/>
      <sheetName val="RAMPS"/>
      <sheetName val="TRENCH"/>
      <sheetName val="PUMP SKID"/>
      <sheetName val="FM+JB"/>
      <sheetName val="PIPING"/>
      <sheetName val="CONTROLS &amp; INSTRUMENTS"/>
      <sheetName val="SPRINKLERS"/>
      <sheetName val="ENCLOSURE"/>
      <sheetName val="PUSH RACKS"/>
      <sheetName val="SEALS"/>
      <sheetName val="FASTENERS"/>
      <sheetName val="ASSEMBLY"/>
      <sheetName val="TANK"/>
      <sheetName val="PERMITTING"/>
      <sheetName val="SHIPPING"/>
      <sheetName val="INSTALL"/>
      <sheetName val="DESIGN &amp; PM"/>
      <sheetName val="OPTIONS"/>
      <sheetName val="WARRANTY"/>
      <sheetName val="SUMMARY"/>
      <sheetName val="Matl_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16D05-4B82-4B89-9A71-6DB9A49BFFA1}">
  <dimension ref="B1:G174"/>
  <sheetViews>
    <sheetView tabSelected="1" topLeftCell="A3" zoomScaleNormal="100" workbookViewId="0">
      <selection activeCell="C15" sqref="C15"/>
    </sheetView>
  </sheetViews>
  <sheetFormatPr defaultRowHeight="14.25"/>
  <cols>
    <col min="1" max="1" width="6.5703125" customWidth="1"/>
    <col min="2" max="2" width="25.5703125" customWidth="1"/>
    <col min="3" max="3" width="27.7109375" bestFit="1" customWidth="1"/>
    <col min="4" max="5" width="24.5703125" customWidth="1"/>
    <col min="6" max="6" width="6.5703125" customWidth="1"/>
    <col min="7" max="7" width="9" customWidth="1"/>
  </cols>
  <sheetData>
    <row r="1" spans="2:7" ht="43.15" customHeight="1">
      <c r="B1" s="57" t="s">
        <v>0</v>
      </c>
      <c r="C1" s="57"/>
      <c r="D1" s="57"/>
      <c r="E1" s="57"/>
    </row>
    <row r="2" spans="2:7" ht="23.25" customHeight="1">
      <c r="C2" s="59" t="s">
        <v>1</v>
      </c>
      <c r="D2" s="59"/>
    </row>
    <row r="3" spans="2:7" ht="15.75">
      <c r="B3" s="45" t="s">
        <v>2</v>
      </c>
      <c r="C3" s="47">
        <v>100000</v>
      </c>
      <c r="D3" s="46" t="s">
        <v>3</v>
      </c>
      <c r="E3" s="48" t="s">
        <v>4</v>
      </c>
      <c r="G3" t="s">
        <v>3</v>
      </c>
    </row>
    <row r="4" spans="2:7">
      <c r="G4" t="s">
        <v>5</v>
      </c>
    </row>
    <row r="5" spans="2:7" ht="73.5" customHeight="1">
      <c r="B5" s="60" t="s">
        <v>6</v>
      </c>
      <c r="C5" s="60"/>
      <c r="D5" s="60"/>
      <c r="E5" s="60"/>
    </row>
    <row r="7" spans="2:7">
      <c r="B7" s="3"/>
      <c r="C7" s="4" t="s">
        <v>7</v>
      </c>
    </row>
    <row r="8" spans="2:7">
      <c r="B8" s="9"/>
      <c r="C8" s="4" t="s">
        <v>8</v>
      </c>
    </row>
    <row r="9" spans="2:7" ht="14.25" customHeight="1">
      <c r="C9" s="58" t="s">
        <v>9</v>
      </c>
      <c r="D9" s="58"/>
      <c r="E9" s="58"/>
    </row>
    <row r="10" spans="2:7" ht="18.399999999999999" customHeight="1">
      <c r="B10" s="20"/>
      <c r="C10" s="21" t="s">
        <v>10</v>
      </c>
      <c r="D10" s="21" t="s">
        <v>11</v>
      </c>
      <c r="E10" s="17" t="s">
        <v>12</v>
      </c>
    </row>
    <row r="11" spans="2:7" ht="18.399999999999999">
      <c r="B11" s="49" t="s">
        <v>13</v>
      </c>
      <c r="C11" s="49"/>
      <c r="D11" s="49"/>
      <c r="E11" s="49"/>
    </row>
    <row r="12" spans="2:7">
      <c r="B12" s="19" t="s">
        <v>14</v>
      </c>
      <c r="C12" s="10" t="s">
        <v>15</v>
      </c>
      <c r="D12" s="10" t="s">
        <v>16</v>
      </c>
      <c r="E12" s="19" t="s">
        <v>16</v>
      </c>
    </row>
    <row r="13" spans="2:7">
      <c r="B13" s="19" t="s">
        <v>17</v>
      </c>
      <c r="C13" s="10" t="s">
        <v>15</v>
      </c>
      <c r="D13" s="10" t="s">
        <v>16</v>
      </c>
      <c r="E13" s="19" t="s">
        <v>16</v>
      </c>
    </row>
    <row r="14" spans="2:7">
      <c r="B14" s="19" t="s">
        <v>18</v>
      </c>
      <c r="C14" s="10" t="s">
        <v>15</v>
      </c>
      <c r="D14" s="10" t="s">
        <v>16</v>
      </c>
      <c r="E14" s="19" t="s">
        <v>16</v>
      </c>
    </row>
    <row r="15" spans="2:7">
      <c r="B15" s="19" t="s">
        <v>19</v>
      </c>
      <c r="C15" s="10" t="s">
        <v>15</v>
      </c>
      <c r="D15" s="10" t="s">
        <v>16</v>
      </c>
      <c r="E15" s="19" t="s">
        <v>16</v>
      </c>
    </row>
    <row r="16" spans="2:7">
      <c r="B16" s="10" t="s">
        <v>20</v>
      </c>
      <c r="C16" s="10" t="s">
        <v>15</v>
      </c>
      <c r="D16" s="12">
        <v>0</v>
      </c>
      <c r="E16" s="18">
        <v>0</v>
      </c>
    </row>
    <row r="17" spans="2:5">
      <c r="B17" s="10" t="s">
        <v>21</v>
      </c>
      <c r="C17" s="10" t="s">
        <v>15</v>
      </c>
      <c r="D17" s="10" t="s">
        <v>16</v>
      </c>
      <c r="E17" s="19" t="s">
        <v>16</v>
      </c>
    </row>
    <row r="18" spans="2:5">
      <c r="B18" s="10" t="s">
        <v>22</v>
      </c>
      <c r="C18" s="10" t="s">
        <v>15</v>
      </c>
      <c r="D18" s="12">
        <v>0</v>
      </c>
      <c r="E18" s="18">
        <v>0</v>
      </c>
    </row>
    <row r="19" spans="2:5">
      <c r="B19" s="10" t="s">
        <v>23</v>
      </c>
      <c r="C19" s="10" t="s">
        <v>15</v>
      </c>
      <c r="D19" s="12">
        <v>0</v>
      </c>
      <c r="E19" s="18">
        <v>0</v>
      </c>
    </row>
    <row r="20" spans="2:5">
      <c r="B20" s="10" t="s">
        <v>24</v>
      </c>
      <c r="C20" s="10" t="s">
        <v>15</v>
      </c>
      <c r="D20" s="12">
        <v>0</v>
      </c>
      <c r="E20" s="18">
        <v>0</v>
      </c>
    </row>
    <row r="21" spans="2:5">
      <c r="B21" s="10" t="s">
        <v>25</v>
      </c>
      <c r="C21" s="10" t="s">
        <v>15</v>
      </c>
      <c r="D21" s="12">
        <v>0</v>
      </c>
      <c r="E21" s="18">
        <v>0</v>
      </c>
    </row>
    <row r="22" spans="2:5">
      <c r="B22" s="10" t="s">
        <v>26</v>
      </c>
      <c r="C22" s="10" t="s">
        <v>16</v>
      </c>
      <c r="D22" s="12">
        <v>0</v>
      </c>
      <c r="E22" s="18">
        <v>0</v>
      </c>
    </row>
    <row r="23" spans="2:5">
      <c r="B23" s="10" t="s">
        <v>27</v>
      </c>
      <c r="C23" s="10" t="s">
        <v>28</v>
      </c>
      <c r="D23" s="12">
        <v>0</v>
      </c>
      <c r="E23" s="18">
        <v>0</v>
      </c>
    </row>
    <row r="24" spans="2:5">
      <c r="B24" s="10" t="s">
        <v>29</v>
      </c>
      <c r="C24" s="10" t="s">
        <v>28</v>
      </c>
      <c r="D24" s="12">
        <v>0</v>
      </c>
      <c r="E24" s="18">
        <v>0</v>
      </c>
    </row>
    <row r="25" spans="2:5">
      <c r="B25" s="10" t="s">
        <v>30</v>
      </c>
      <c r="C25" s="10" t="s">
        <v>16</v>
      </c>
      <c r="D25" s="12">
        <v>0</v>
      </c>
      <c r="E25" s="18">
        <v>0</v>
      </c>
    </row>
    <row r="26" spans="2:5">
      <c r="B26" s="10" t="s">
        <v>31</v>
      </c>
      <c r="C26" s="10" t="s">
        <v>16</v>
      </c>
      <c r="D26" s="12">
        <v>0</v>
      </c>
      <c r="E26" s="18">
        <v>0</v>
      </c>
    </row>
    <row r="27" spans="2:5">
      <c r="B27" s="10" t="s">
        <v>32</v>
      </c>
      <c r="C27" s="10" t="s">
        <v>16</v>
      </c>
      <c r="D27" s="12">
        <v>0</v>
      </c>
      <c r="E27" s="18">
        <v>0</v>
      </c>
    </row>
    <row r="28" spans="2:5">
      <c r="B28" s="10" t="s">
        <v>33</v>
      </c>
      <c r="C28" s="10" t="s">
        <v>15</v>
      </c>
      <c r="D28" s="12">
        <v>0</v>
      </c>
      <c r="E28" s="18">
        <v>0</v>
      </c>
    </row>
    <row r="29" spans="2:5">
      <c r="B29" s="10" t="s">
        <v>34</v>
      </c>
      <c r="C29" s="10" t="s">
        <v>16</v>
      </c>
      <c r="D29" s="12">
        <v>0</v>
      </c>
      <c r="E29" s="18">
        <v>0</v>
      </c>
    </row>
    <row r="30" spans="2:5">
      <c r="B30" s="10" t="s">
        <v>35</v>
      </c>
      <c r="C30" s="10" t="s">
        <v>16</v>
      </c>
      <c r="D30" s="12">
        <v>0</v>
      </c>
      <c r="E30" s="18">
        <v>0</v>
      </c>
    </row>
    <row r="31" spans="2:5" ht="28.15" customHeight="1">
      <c r="B31" s="10" t="s">
        <v>36</v>
      </c>
      <c r="C31" s="10" t="s">
        <v>16</v>
      </c>
      <c r="D31" s="12">
        <v>0</v>
      </c>
      <c r="E31" s="18">
        <v>0</v>
      </c>
    </row>
    <row r="32" spans="2:5">
      <c r="B32" s="10" t="s">
        <v>37</v>
      </c>
      <c r="C32" s="22">
        <v>0</v>
      </c>
      <c r="D32" s="12">
        <v>0</v>
      </c>
      <c r="E32" s="18">
        <v>0</v>
      </c>
    </row>
    <row r="33" spans="2:5">
      <c r="B33" s="10" t="s">
        <v>38</v>
      </c>
      <c r="C33" s="22">
        <v>0</v>
      </c>
      <c r="D33" s="12">
        <v>0</v>
      </c>
      <c r="E33" s="18">
        <v>0</v>
      </c>
    </row>
    <row r="34" spans="2:5" ht="14.65" thickBot="1"/>
    <row r="35" spans="2:5" ht="14.65" thickBot="1">
      <c r="B35" s="11" t="s">
        <v>39</v>
      </c>
      <c r="C35" s="14">
        <f>SUM(C12:C33)</f>
        <v>0</v>
      </c>
      <c r="D35" s="14">
        <f t="shared" ref="D35:E35" si="0">SUM(D12:D33)</f>
        <v>0</v>
      </c>
      <c r="E35" s="13">
        <f t="shared" si="0"/>
        <v>0</v>
      </c>
    </row>
    <row r="37" spans="2:5" ht="18.399999999999999">
      <c r="B37" s="49" t="s">
        <v>40</v>
      </c>
      <c r="C37" s="49"/>
      <c r="D37" s="49"/>
      <c r="E37" s="49"/>
    </row>
    <row r="38" spans="2:5" ht="28.15" customHeight="1">
      <c r="B38" s="23" t="s">
        <v>41</v>
      </c>
      <c r="C38" s="19" t="s">
        <v>28</v>
      </c>
      <c r="D38" s="19" t="s">
        <v>28</v>
      </c>
      <c r="E38" s="18">
        <v>0</v>
      </c>
    </row>
    <row r="39" spans="2:5" ht="31.15" customHeight="1">
      <c r="B39" s="23" t="s">
        <v>42</v>
      </c>
      <c r="C39" s="19" t="s">
        <v>28</v>
      </c>
      <c r="D39" s="19" t="s">
        <v>28</v>
      </c>
      <c r="E39" s="18">
        <v>0</v>
      </c>
    </row>
    <row r="40" spans="2:5" ht="42.75">
      <c r="B40" s="23" t="s">
        <v>43</v>
      </c>
      <c r="C40" s="19" t="s">
        <v>28</v>
      </c>
      <c r="D40" s="19" t="s">
        <v>28</v>
      </c>
      <c r="E40" s="18">
        <v>0</v>
      </c>
    </row>
    <row r="41" spans="2:5" ht="28.5">
      <c r="B41" s="23" t="s">
        <v>44</v>
      </c>
      <c r="C41" s="19" t="s">
        <v>28</v>
      </c>
      <c r="D41" s="19" t="s">
        <v>28</v>
      </c>
      <c r="E41" s="18">
        <v>0</v>
      </c>
    </row>
    <row r="42" spans="2:5" s="36" customFormat="1" ht="28.5">
      <c r="B42" s="23" t="s">
        <v>45</v>
      </c>
      <c r="C42" s="19" t="s">
        <v>28</v>
      </c>
      <c r="D42" s="19" t="s">
        <v>28</v>
      </c>
      <c r="E42" s="18">
        <v>0</v>
      </c>
    </row>
    <row r="43" spans="2:5" ht="14.65" thickBot="1"/>
    <row r="44" spans="2:5" ht="14.65" thickBot="1">
      <c r="B44" s="11" t="s">
        <v>39</v>
      </c>
      <c r="C44" s="24" t="s">
        <v>28</v>
      </c>
      <c r="D44" s="24" t="s">
        <v>28</v>
      </c>
      <c r="E44" s="13">
        <f t="shared" ref="E44" si="1">SUM(E38:E42)</f>
        <v>0</v>
      </c>
    </row>
    <row r="46" spans="2:5" ht="18.399999999999999">
      <c r="B46" s="54" t="s">
        <v>46</v>
      </c>
      <c r="C46" s="55"/>
      <c r="D46" s="55"/>
      <c r="E46" s="56"/>
    </row>
    <row r="47" spans="2:5">
      <c r="B47" s="10" t="s">
        <v>47</v>
      </c>
      <c r="C47" s="22">
        <v>0</v>
      </c>
      <c r="D47" s="12">
        <v>0</v>
      </c>
      <c r="E47" s="12">
        <v>0</v>
      </c>
    </row>
    <row r="48" spans="2:5" ht="28.5">
      <c r="B48" s="10" t="s">
        <v>48</v>
      </c>
      <c r="C48" s="22">
        <v>0</v>
      </c>
      <c r="D48" s="12">
        <v>0</v>
      </c>
      <c r="E48" s="12">
        <v>0</v>
      </c>
    </row>
    <row r="49" spans="2:5">
      <c r="B49" s="10" t="s">
        <v>49</v>
      </c>
      <c r="C49" s="22">
        <v>0</v>
      </c>
      <c r="D49" s="12">
        <v>0</v>
      </c>
      <c r="E49" s="12">
        <v>0</v>
      </c>
    </row>
    <row r="50" spans="2:5" ht="28.5">
      <c r="B50" s="10" t="s">
        <v>50</v>
      </c>
      <c r="C50" s="22">
        <v>0</v>
      </c>
      <c r="D50" s="12">
        <v>0</v>
      </c>
      <c r="E50" s="12">
        <v>0</v>
      </c>
    </row>
    <row r="51" spans="2:5" ht="28.5">
      <c r="B51" s="10" t="s">
        <v>51</v>
      </c>
      <c r="C51" s="22">
        <v>0</v>
      </c>
      <c r="D51" s="12">
        <v>0</v>
      </c>
      <c r="E51" s="12">
        <v>0</v>
      </c>
    </row>
    <row r="52" spans="2:5" ht="28.5">
      <c r="B52" s="10" t="s">
        <v>52</v>
      </c>
      <c r="C52" s="22">
        <v>0</v>
      </c>
      <c r="D52" s="12">
        <v>0</v>
      </c>
      <c r="E52" s="12">
        <v>0</v>
      </c>
    </row>
    <row r="53" spans="2:5">
      <c r="B53" s="10" t="s">
        <v>53</v>
      </c>
      <c r="C53" s="22">
        <v>0</v>
      </c>
      <c r="D53" s="12">
        <v>0</v>
      </c>
      <c r="E53" s="12">
        <v>0</v>
      </c>
    </row>
    <row r="54" spans="2:5" ht="14.65" thickBot="1"/>
    <row r="55" spans="2:5" ht="14.65" thickBot="1">
      <c r="B55" s="11" t="s">
        <v>39</v>
      </c>
      <c r="C55" s="14">
        <f>SUM(C47:C53)</f>
        <v>0</v>
      </c>
      <c r="D55" s="14">
        <f t="shared" ref="D55:E55" si="2">SUM(D47:D53)</f>
        <v>0</v>
      </c>
      <c r="E55" s="13">
        <f t="shared" si="2"/>
        <v>0</v>
      </c>
    </row>
    <row r="57" spans="2:5" ht="18.399999999999999">
      <c r="B57" s="49" t="s">
        <v>54</v>
      </c>
      <c r="C57" s="49"/>
      <c r="D57" s="49"/>
      <c r="E57" s="49"/>
    </row>
    <row r="58" spans="2:5" ht="23.45" customHeight="1">
      <c r="B58" s="10" t="s">
        <v>55</v>
      </c>
      <c r="C58" s="52" t="s">
        <v>56</v>
      </c>
      <c r="D58" s="12">
        <v>0</v>
      </c>
      <c r="E58" s="12">
        <v>0</v>
      </c>
    </row>
    <row r="59" spans="2:5" ht="23.45" customHeight="1">
      <c r="B59" s="10" t="s">
        <v>57</v>
      </c>
      <c r="C59" s="53"/>
      <c r="D59" s="12">
        <v>0</v>
      </c>
      <c r="E59" s="12">
        <v>0</v>
      </c>
    </row>
    <row r="60" spans="2:5" ht="14.65" thickBot="1"/>
    <row r="61" spans="2:5" ht="14.65" thickBot="1">
      <c r="B61" s="11" t="s">
        <v>39</v>
      </c>
      <c r="C61" s="14" t="s">
        <v>28</v>
      </c>
      <c r="D61" s="14">
        <f>SUM(D58:D59)</f>
        <v>0</v>
      </c>
      <c r="E61" s="13">
        <f>SUM(E58:E59)</f>
        <v>0</v>
      </c>
    </row>
    <row r="63" spans="2:5" ht="18.399999999999999">
      <c r="B63" s="49" t="s">
        <v>58</v>
      </c>
      <c r="C63" s="49"/>
      <c r="D63" s="49"/>
      <c r="E63" s="49"/>
    </row>
    <row r="64" spans="2:5">
      <c r="B64" s="10" t="s">
        <v>59</v>
      </c>
      <c r="C64" s="10" t="s">
        <v>16</v>
      </c>
      <c r="D64" s="12">
        <v>0</v>
      </c>
      <c r="E64" s="12">
        <v>0</v>
      </c>
    </row>
    <row r="65" spans="2:5">
      <c r="B65" s="10" t="s">
        <v>60</v>
      </c>
      <c r="C65" s="10" t="s">
        <v>16</v>
      </c>
      <c r="D65" s="12">
        <v>0</v>
      </c>
      <c r="E65" s="12">
        <v>0</v>
      </c>
    </row>
    <row r="66" spans="2:5">
      <c r="B66" s="10" t="s">
        <v>61</v>
      </c>
      <c r="C66" s="10" t="s">
        <v>16</v>
      </c>
      <c r="D66" s="12">
        <v>0</v>
      </c>
      <c r="E66" s="12">
        <v>0</v>
      </c>
    </row>
    <row r="67" spans="2:5" ht="14.65" thickBot="1"/>
    <row r="68" spans="2:5" ht="14.65" thickBot="1">
      <c r="B68" s="11" t="s">
        <v>39</v>
      </c>
      <c r="C68" s="14" t="s">
        <v>28</v>
      </c>
      <c r="D68" s="14">
        <f>SUM(D64:D66)</f>
        <v>0</v>
      </c>
      <c r="E68" s="13">
        <f>SUM(E64:E66)</f>
        <v>0</v>
      </c>
    </row>
    <row r="70" spans="2:5" ht="18.399999999999999">
      <c r="B70" s="49" t="s">
        <v>62</v>
      </c>
      <c r="C70" s="49"/>
      <c r="D70" s="49"/>
      <c r="E70" s="49"/>
    </row>
    <row r="71" spans="2:5">
      <c r="B71" s="10" t="s">
        <v>63</v>
      </c>
      <c r="C71" s="10" t="s">
        <v>16</v>
      </c>
      <c r="D71" s="12">
        <v>0</v>
      </c>
      <c r="E71" s="12">
        <v>0</v>
      </c>
    </row>
    <row r="72" spans="2:5" ht="28.5">
      <c r="B72" s="10" t="s">
        <v>64</v>
      </c>
      <c r="C72" s="10" t="s">
        <v>16</v>
      </c>
      <c r="D72" s="12">
        <v>0</v>
      </c>
      <c r="E72" s="12">
        <v>0</v>
      </c>
    </row>
    <row r="73" spans="2:5">
      <c r="B73" s="10" t="s">
        <v>65</v>
      </c>
      <c r="C73" s="10" t="s">
        <v>16</v>
      </c>
      <c r="D73" s="12">
        <v>0</v>
      </c>
      <c r="E73" s="12">
        <v>0</v>
      </c>
    </row>
    <row r="74" spans="2:5">
      <c r="B74" s="10" t="s">
        <v>66</v>
      </c>
      <c r="C74" s="10" t="s">
        <v>16</v>
      </c>
      <c r="D74" s="12">
        <v>0</v>
      </c>
      <c r="E74" s="12">
        <v>0</v>
      </c>
    </row>
    <row r="75" spans="2:5" ht="14.65" thickBot="1"/>
    <row r="76" spans="2:5" ht="14.65" thickBot="1">
      <c r="B76" s="11" t="s">
        <v>39</v>
      </c>
      <c r="C76" s="14" t="s">
        <v>28</v>
      </c>
      <c r="D76" s="14">
        <f>SUM(D71:D74)</f>
        <v>0</v>
      </c>
      <c r="E76" s="13">
        <f>SUM(E71:E74)</f>
        <v>0</v>
      </c>
    </row>
    <row r="78" spans="2:5" ht="18.399999999999999">
      <c r="B78" s="49" t="s">
        <v>67</v>
      </c>
      <c r="C78" s="49"/>
      <c r="D78" s="49"/>
      <c r="E78" s="49"/>
    </row>
    <row r="79" spans="2:5">
      <c r="B79" s="10" t="s">
        <v>68</v>
      </c>
      <c r="C79" s="25" t="s">
        <v>69</v>
      </c>
      <c r="D79" s="10" t="s">
        <v>70</v>
      </c>
      <c r="E79" s="10" t="s">
        <v>70</v>
      </c>
    </row>
    <row r="80" spans="2:5">
      <c r="B80" s="10" t="s">
        <v>71</v>
      </c>
      <c r="C80" s="26">
        <f>IF($D$68 ="Above-Ground Tank","Not Applicable",0)</f>
        <v>0</v>
      </c>
      <c r="D80" s="12">
        <v>0</v>
      </c>
      <c r="E80" s="12">
        <v>0</v>
      </c>
    </row>
    <row r="81" spans="2:5" ht="28.5">
      <c r="B81" s="10" t="s">
        <v>72</v>
      </c>
      <c r="C81" s="26">
        <f>IF($D$68 ="Above-Ground Tank","Not Applicable",0)</f>
        <v>0</v>
      </c>
      <c r="D81" s="12">
        <v>0</v>
      </c>
      <c r="E81" s="12">
        <v>0</v>
      </c>
    </row>
    <row r="82" spans="2:5">
      <c r="B82" s="10" t="s">
        <v>73</v>
      </c>
      <c r="C82" s="42">
        <v>0</v>
      </c>
      <c r="D82" s="43">
        <v>0</v>
      </c>
      <c r="E82" s="43">
        <v>0</v>
      </c>
    </row>
    <row r="83" spans="2:5">
      <c r="B83" s="10" t="s">
        <v>74</v>
      </c>
      <c r="C83" s="22">
        <v>0</v>
      </c>
      <c r="D83" s="12">
        <v>0</v>
      </c>
      <c r="E83" s="12">
        <v>0</v>
      </c>
    </row>
    <row r="84" spans="2:5">
      <c r="B84" s="10" t="s">
        <v>75</v>
      </c>
      <c r="C84" s="27" t="s">
        <v>15</v>
      </c>
      <c r="D84" s="12">
        <v>0</v>
      </c>
      <c r="E84" s="12">
        <v>0</v>
      </c>
    </row>
    <row r="85" spans="2:5">
      <c r="B85" s="10" t="s">
        <v>76</v>
      </c>
      <c r="C85" s="27" t="s">
        <v>15</v>
      </c>
      <c r="D85" s="12">
        <v>0</v>
      </c>
      <c r="E85" s="12">
        <v>0</v>
      </c>
    </row>
    <row r="86" spans="2:5">
      <c r="B86" s="10" t="s">
        <v>77</v>
      </c>
      <c r="C86" s="22">
        <v>0</v>
      </c>
      <c r="D86" s="12">
        <v>0</v>
      </c>
      <c r="E86" s="12">
        <v>0</v>
      </c>
    </row>
    <row r="87" spans="2:5" ht="14.65" thickBot="1"/>
    <row r="88" spans="2:5" ht="14.65" thickBot="1">
      <c r="B88" s="11" t="s">
        <v>39</v>
      </c>
      <c r="C88" s="14">
        <f>SUM(C80:C81,C83:C86)</f>
        <v>0</v>
      </c>
      <c r="D88" s="14">
        <f t="shared" ref="D88:E88" si="3">SUM(D80:D81,D83:D86)</f>
        <v>0</v>
      </c>
      <c r="E88" s="13">
        <f t="shared" si="3"/>
        <v>0</v>
      </c>
    </row>
    <row r="90" spans="2:5" ht="18.399999999999999">
      <c r="B90" s="49" t="s">
        <v>78</v>
      </c>
      <c r="C90" s="49"/>
      <c r="D90" s="49"/>
      <c r="E90" s="49"/>
    </row>
    <row r="91" spans="2:5" ht="28.5">
      <c r="B91" s="10" t="s">
        <v>79</v>
      </c>
      <c r="C91" s="44" t="str">
        <f>IF($C$79="Above-Ground Tank",IF($D$3="sqft","50 HP","40 kW"),"Not applicable")</f>
        <v>50 HP</v>
      </c>
      <c r="D91" s="10" t="s">
        <v>16</v>
      </c>
      <c r="E91" s="10" t="s">
        <v>16</v>
      </c>
    </row>
    <row r="92" spans="2:5" ht="28.5">
      <c r="B92" s="10" t="s">
        <v>80</v>
      </c>
      <c r="C92" s="10" t="str">
        <f>IF($C$79="Above-Ground Tank", "Not Applicable (amps available from existing)", "Not Applicable")</f>
        <v>Not Applicable (amps available from existing)</v>
      </c>
      <c r="D92" s="10" t="s">
        <v>16</v>
      </c>
      <c r="E92" s="10" t="s">
        <v>16</v>
      </c>
    </row>
    <row r="93" spans="2:5">
      <c r="B93" s="10" t="s">
        <v>81</v>
      </c>
      <c r="C93" s="28">
        <f>IF($C$79="Above-Ground Tank", 0, "Not Applicable")</f>
        <v>0</v>
      </c>
      <c r="D93" s="10" t="s">
        <v>16</v>
      </c>
      <c r="E93" s="10" t="s">
        <v>16</v>
      </c>
    </row>
    <row r="94" spans="2:5" ht="28.5">
      <c r="B94" s="10" t="s">
        <v>82</v>
      </c>
      <c r="C94" s="28">
        <f>IF($C$79="Above-Ground Tank", 0, "Not Applicable")</f>
        <v>0</v>
      </c>
      <c r="D94" s="10" t="s">
        <v>16</v>
      </c>
      <c r="E94" s="10" t="s">
        <v>16</v>
      </c>
    </row>
    <row r="95" spans="2:5" ht="14.65" thickBot="1">
      <c r="B95" s="7"/>
      <c r="C95" s="8"/>
      <c r="D95" s="8"/>
      <c r="E95" s="8"/>
    </row>
    <row r="96" spans="2:5" ht="14.65" customHeight="1" thickBot="1">
      <c r="B96" s="11" t="s">
        <v>39</v>
      </c>
      <c r="C96" s="14">
        <f>IF($C$79="Above-Ground Tank",SUM(C93:C94),"Not Applicable")</f>
        <v>0</v>
      </c>
      <c r="D96" s="14" t="s">
        <v>28</v>
      </c>
      <c r="E96" s="13" t="s">
        <v>28</v>
      </c>
    </row>
    <row r="98" spans="2:5" ht="18.399999999999999">
      <c r="B98" s="49" t="s">
        <v>83</v>
      </c>
      <c r="C98" s="49"/>
      <c r="D98" s="49"/>
      <c r="E98" s="49"/>
    </row>
    <row r="99" spans="2:5" ht="28.5">
      <c r="B99" s="10" t="s">
        <v>79</v>
      </c>
      <c r="C99" s="27" t="str">
        <f>IF(D85="YES","80 amps","Not applicable")</f>
        <v>Not applicable</v>
      </c>
      <c r="D99" s="39">
        <v>0</v>
      </c>
      <c r="E99" s="39">
        <v>0</v>
      </c>
    </row>
    <row r="100" spans="2:5" ht="28.5">
      <c r="B100" s="10" t="s">
        <v>80</v>
      </c>
      <c r="C100" s="27" t="str">
        <f>IF(D86="YES","80 amps","Not applicable")</f>
        <v>Not applicable</v>
      </c>
      <c r="D100" s="12">
        <v>0</v>
      </c>
      <c r="E100" s="12">
        <v>0</v>
      </c>
    </row>
    <row r="101" spans="2:5">
      <c r="B101" s="10" t="s">
        <v>84</v>
      </c>
      <c r="C101" s="27" t="str">
        <f>IF(D87="YES","80 amps","Not applicable")</f>
        <v>Not applicable</v>
      </c>
      <c r="D101" s="12">
        <v>0</v>
      </c>
      <c r="E101" s="12">
        <v>0</v>
      </c>
    </row>
    <row r="102" spans="2:5">
      <c r="B102" s="10" t="s">
        <v>85</v>
      </c>
      <c r="C102" s="27" t="str">
        <f t="shared" ref="C102:C104" si="4">IF(D89="YES","80 amps","Not applicable")</f>
        <v>Not applicable</v>
      </c>
      <c r="D102" s="12">
        <v>0</v>
      </c>
      <c r="E102" s="12">
        <v>0</v>
      </c>
    </row>
    <row r="103" spans="2:5" ht="28.5">
      <c r="B103" s="10" t="s">
        <v>86</v>
      </c>
      <c r="C103" s="27" t="str">
        <f t="shared" si="4"/>
        <v>Not applicable</v>
      </c>
      <c r="D103" s="12">
        <v>0</v>
      </c>
      <c r="E103" s="12">
        <v>0</v>
      </c>
    </row>
    <row r="104" spans="2:5" ht="28.5">
      <c r="B104" s="10" t="s">
        <v>87</v>
      </c>
      <c r="C104" s="27" t="str">
        <f t="shared" si="4"/>
        <v>Not applicable</v>
      </c>
      <c r="D104" s="12">
        <v>0</v>
      </c>
      <c r="E104" s="12">
        <v>0</v>
      </c>
    </row>
    <row r="105" spans="2:5" ht="14.65" thickBot="1"/>
    <row r="106" spans="2:5" ht="14.65" thickBot="1">
      <c r="B106" s="11" t="s">
        <v>39</v>
      </c>
      <c r="C106" s="14" t="s">
        <v>28</v>
      </c>
      <c r="D106" s="14">
        <f>SUM(D100:D104)</f>
        <v>0</v>
      </c>
      <c r="E106" s="13">
        <f>SUM(E100:E104)</f>
        <v>0</v>
      </c>
    </row>
    <row r="108" spans="2:5" ht="18.399999999999999">
      <c r="B108" s="6" t="s">
        <v>88</v>
      </c>
      <c r="C108" s="5"/>
      <c r="D108" s="5"/>
      <c r="E108" s="5"/>
    </row>
    <row r="109" spans="2:5">
      <c r="B109" s="10" t="s">
        <v>89</v>
      </c>
      <c r="C109" s="10" t="str">
        <f>IF($D$3="sqft","200 GPM","760 L/min")</f>
        <v>200 GPM</v>
      </c>
      <c r="D109" s="29">
        <f>IF($D$3="sqft",$C$3*0.16,$C$3*6.5)</f>
        <v>16000</v>
      </c>
      <c r="E109" s="29">
        <f>IF($D$3="sqft",$C$3*0.05,$C$3*0.19)</f>
        <v>5000</v>
      </c>
    </row>
    <row r="110" spans="2:5">
      <c r="B110" s="10" t="s">
        <v>90</v>
      </c>
      <c r="C110" s="30" t="s">
        <v>16</v>
      </c>
      <c r="D110" s="12"/>
      <c r="E110" s="12"/>
    </row>
    <row r="111" spans="2:5" ht="29.25" customHeight="1">
      <c r="B111" s="51" t="s">
        <v>91</v>
      </c>
      <c r="C111" s="51"/>
      <c r="D111" s="51"/>
      <c r="E111" s="51"/>
    </row>
    <row r="112" spans="2:5">
      <c r="B112" s="31" t="s">
        <v>92</v>
      </c>
      <c r="C112" s="50" t="s">
        <v>93</v>
      </c>
      <c r="D112" s="39">
        <v>0</v>
      </c>
      <c r="E112" s="39">
        <v>0</v>
      </c>
    </row>
    <row r="113" spans="2:5">
      <c r="B113" s="31" t="s">
        <v>94</v>
      </c>
      <c r="C113" s="50"/>
      <c r="D113" s="38" t="str" cm="1">
        <f t="array" ref="D113">_xlfn.IFS(
(IF($D$3="GPM",D$109,D$109/3.785))&lt;=10,"½""",
(IF($D$3="GPM",D$109,D$109/3.785))&lt;=18,"¾""",
(IF($D$3="GPM",D$109,D$109/3.785))&lt;=30,"1""",
(IF($D$3="GPM",D$109,D$109/3.785))&lt;=52,"1¼""",
(IF($D$3="GPM",D$109,D$109/3.785))&lt;=72,"1½""",
(IF($D$3="GPM",D$109,D$109/3.785))&lt;=120,"2""",
(IF($D$3="GPM",D$109,D$109/3.785))&lt;=172,"2½""",
(IF($D$3="GPM",D$109,D$109/3.785))&lt;=266,"3""",
(IF($D$3="GPM",D$109,D$109/3.785))&lt;=467,"4""",
(IF($D$3="GPM",D$109,D$109/3.785))&lt;=730,"5""",
(IF($D$3="GPM",D$109,D$109/3.785))&lt;=1050,"6""",
(IF($D$3="GPM",D$109,D$109/3.785))&lt;=1825,"8""",
(IF($D$3="GPM",D$109,D$109/3.785))&lt;=2900,"10""",
(IF($D$3="GPM",D$109,D$109/3.785))&lt;=4100,"12""",
(IF($D$3="GPM",D$109,D$109/3.785))&lt;=5150,"14""",
(IF($D$3="GPM",D$109,D$109/3.785))&lt;=6780,"16""",
(IF($D$3="GPM",D$109,D$109/3.785))&lt;=8570,"18""",
(IF($D$3="GPM",D$109,D$109/3.785))&lt;=10600,"20""",
TRUE,"&gt;20"""
)</f>
        <v>14"</v>
      </c>
      <c r="E113" s="38" t="str" cm="1">
        <f t="array" ref="E113">_xlfn.IFS(
(IF($D$3="GPM",E$109,E$109/3.785))&lt;=10,"½""",
(IF($D$3="GPM",E$109,E$109/3.785))&lt;=18,"¾""",
(IF($D$3="GPM",E$109,E$109/3.785))&lt;=30,"1""",
(IF($D$3="GPM",E$109,E$109/3.785))&lt;=52,"1¼""",
(IF($D$3="GPM",E$109,E$109/3.785))&lt;=72,"1½""",
(IF($D$3="GPM",E$109,E$109/3.785))&lt;=120,"2""",
(IF($D$3="GPM",E$109,E$109/3.785))&lt;=172,"2½""",
(IF($D$3="GPM",E$109,E$109/3.785))&lt;=266,"3""",
(IF($D$3="GPM",E$109,E$109/3.785))&lt;=467,"4""",
(IF($D$3="GPM",E$109,E$109/3.785))&lt;=730,"5""",
(IF($D$3="GPM",E$109,E$109/3.785))&lt;=1050,"6""",
(IF($D$3="GPM",E$109,E$109/3.785))&lt;=1825,"8""",
(IF($D$3="GPM",E$109,E$109/3.785))&lt;=2900,"10""",
(IF($D$3="GPM",E$109,E$109/3.785))&lt;=4100,"12""",
(IF($D$3="GPM",E$109,E$109/3.785))&lt;=5150,"14""",
(IF($D$3="GPM",E$109,E$109/3.785))&lt;=6780,"16""",
(IF($D$3="GPM",E$109,E$109/3.785))&lt;=8570,"18""",
(IF($D$3="GPM",E$109,E$109/3.785))&lt;=10600,"20""",
TRUE,"&gt;20"""
)</f>
        <v>8"</v>
      </c>
    </row>
    <row r="114" spans="2:5" ht="29.65" customHeight="1">
      <c r="B114" s="51" t="s">
        <v>95</v>
      </c>
      <c r="C114" s="51"/>
      <c r="D114" s="51"/>
      <c r="E114" s="51"/>
    </row>
    <row r="115" spans="2:5" ht="14.45" customHeight="1">
      <c r="B115" s="31" t="s">
        <v>92</v>
      </c>
      <c r="C115" s="40">
        <v>0</v>
      </c>
      <c r="D115" s="41">
        <v>0</v>
      </c>
      <c r="E115" s="41">
        <v>0</v>
      </c>
    </row>
    <row r="116" spans="2:5" ht="14.45" customHeight="1">
      <c r="B116" s="31" t="s">
        <v>94</v>
      </c>
      <c r="C116" s="37" t="s">
        <v>96</v>
      </c>
      <c r="D116" s="38" t="str" cm="1">
        <f t="array" ref="D116">_xlfn.IFS(
(IF($D$3="GPM",D$109,D$109/3.785))&lt;=10,"½""",
(IF($D$3="GPM",D$109,D$109/3.785))&lt;=18,"¾""",
(IF($D$3="GPM",D$109,D$109/3.785))&lt;=30,"1""",
(IF($D$3="GPM",D$109,D$109/3.785))&lt;=52,"1¼""",
(IF($D$3="GPM",D$109,D$109/3.785))&lt;=72,"1½""",
(IF($D$3="GPM",D$109,D$109/3.785))&lt;=120,"2""",
(IF($D$3="GPM",D$109,D$109/3.785))&lt;=172,"2½""",
(IF($D$3="GPM",D$109,D$109/3.785))&lt;=266,"3""",
(IF($D$3="GPM",D$109,D$109/3.785))&lt;=467,"4""",
(IF($D$3="GPM",D$109,D$109/3.785))&lt;=730,"5""",
(IF($D$3="GPM",D$109,D$109/3.785))&lt;=1050,"6""",
(IF($D$3="GPM",D$109,D$109/3.785))&lt;=1825,"8""",
(IF($D$3="GPM",D$109,D$109/3.785))&lt;=2900,"10""",
(IF($D$3="GPM",D$109,D$109/3.785))&lt;=4100,"12""",
(IF($D$3="GPM",D$109,D$109/3.785))&lt;=5150,"14""",
(IF($D$3="GPM",D$109,D$109/3.785))&lt;=6780,"16""",
(IF($D$3="GPM",D$109,D$109/3.785))&lt;=8570,"18""",
(IF($D$3="GPM",D$109,D$109/3.785))&lt;=10600,"20""",
TRUE,"&gt;20"""
)</f>
        <v>14"</v>
      </c>
      <c r="E116" s="38" t="str" cm="1">
        <f t="array" ref="E116">_xlfn.IFS(
(IF($D$3="GPM",E$109,E$109/3.785))&lt;=10,"½""",
(IF($D$3="GPM",E$109,E$109/3.785))&lt;=18,"¾""",
(IF($D$3="GPM",E$109,E$109/3.785))&lt;=30,"1""",
(IF($D$3="GPM",E$109,E$109/3.785))&lt;=52,"1¼""",
(IF($D$3="GPM",E$109,E$109/3.785))&lt;=72,"1½""",
(IF($D$3="GPM",E$109,E$109/3.785))&lt;=120,"2""",
(IF($D$3="GPM",E$109,E$109/3.785))&lt;=172,"2½""",
(IF($D$3="GPM",E$109,E$109/3.785))&lt;=266,"3""",
(IF($D$3="GPM",E$109,E$109/3.785))&lt;=467,"4""",
(IF($D$3="GPM",E$109,E$109/3.785))&lt;=730,"5""",
(IF($D$3="GPM",E$109,E$109/3.785))&lt;=1050,"6""",
(IF($D$3="GPM",E$109,E$109/3.785))&lt;=1825,"8""",
(IF($D$3="GPM",E$109,E$109/3.785))&lt;=2900,"10""",
(IF($D$3="GPM",E$109,E$109/3.785))&lt;=4100,"12""",
(IF($D$3="GPM",E$109,E$109/3.785))&lt;=5150,"14""",
(IF($D$3="GPM",E$109,E$109/3.785))&lt;=6780,"16""",
(IF($D$3="GPM",E$109,E$109/3.785))&lt;=8570,"18""",
(IF($D$3="GPM",E$109,E$109/3.785))&lt;=10600,"20""",
TRUE,"&gt;20"""
)</f>
        <v>8"</v>
      </c>
    </row>
    <row r="117" spans="2:5" ht="28.5">
      <c r="B117" s="32" t="s">
        <v>97</v>
      </c>
      <c r="C117" s="22">
        <v>0</v>
      </c>
      <c r="D117" s="12">
        <v>0</v>
      </c>
      <c r="E117" s="12">
        <v>0</v>
      </c>
    </row>
    <row r="118" spans="2:5" ht="71.25">
      <c r="B118" s="32" t="s">
        <v>98</v>
      </c>
      <c r="C118" s="30" t="s">
        <v>15</v>
      </c>
      <c r="D118" s="12">
        <v>0</v>
      </c>
      <c r="E118" s="12">
        <v>0</v>
      </c>
    </row>
    <row r="119" spans="2:5" ht="14.65" thickBot="1"/>
    <row r="120" spans="2:5" ht="14.65" thickBot="1">
      <c r="B120" s="11" t="s">
        <v>39</v>
      </c>
      <c r="C120" s="14">
        <f>SUM(C110,C117:C118)</f>
        <v>0</v>
      </c>
      <c r="D120" s="14">
        <f t="shared" ref="D120:E120" si="5">SUM(D110,D117:D118)</f>
        <v>0</v>
      </c>
      <c r="E120" s="13">
        <f t="shared" si="5"/>
        <v>0</v>
      </c>
    </row>
    <row r="122" spans="2:5" ht="18.399999999999999">
      <c r="B122" s="49" t="s">
        <v>99</v>
      </c>
      <c r="C122" s="49"/>
      <c r="D122" s="49"/>
      <c r="E122" s="49"/>
    </row>
    <row r="123" spans="2:5" ht="28.5">
      <c r="B123" s="10" t="s">
        <v>100</v>
      </c>
      <c r="C123" s="10" t="s">
        <v>101</v>
      </c>
      <c r="D123" s="12">
        <v>0</v>
      </c>
      <c r="E123" s="12">
        <v>0</v>
      </c>
    </row>
    <row r="124" spans="2:5" ht="28.5">
      <c r="B124" s="10" t="s">
        <v>102</v>
      </c>
      <c r="C124" s="10" t="s">
        <v>103</v>
      </c>
      <c r="D124" s="12">
        <v>0</v>
      </c>
      <c r="E124" s="12">
        <v>0</v>
      </c>
    </row>
    <row r="125" spans="2:5" ht="14.65" thickBot="1"/>
    <row r="126" spans="2:5" ht="14.65" thickBot="1">
      <c r="B126" s="11" t="s">
        <v>39</v>
      </c>
      <c r="C126" s="14" t="s">
        <v>28</v>
      </c>
      <c r="D126" s="14">
        <f>SUM(D123:D124)</f>
        <v>0</v>
      </c>
      <c r="E126" s="13">
        <f>SUM(E123:E124)</f>
        <v>0</v>
      </c>
    </row>
    <row r="128" spans="2:5" ht="18.399999999999999">
      <c r="B128" s="49" t="s">
        <v>104</v>
      </c>
      <c r="C128" s="49"/>
      <c r="D128" s="49"/>
      <c r="E128" s="49"/>
    </row>
    <row r="129" spans="2:5" ht="28.5">
      <c r="B129" s="10" t="s">
        <v>105</v>
      </c>
      <c r="C129" s="33">
        <v>0</v>
      </c>
      <c r="D129" s="34">
        <v>0</v>
      </c>
      <c r="E129" s="34">
        <v>0</v>
      </c>
    </row>
    <row r="130" spans="2:5" ht="28.5">
      <c r="B130" s="10" t="s">
        <v>106</v>
      </c>
      <c r="C130" s="33">
        <v>0</v>
      </c>
      <c r="D130" s="10" t="s">
        <v>16</v>
      </c>
      <c r="E130" s="10" t="s">
        <v>16</v>
      </c>
    </row>
    <row r="131" spans="2:5" ht="28.5">
      <c r="B131" s="10" t="s">
        <v>107</v>
      </c>
      <c r="C131" s="12">
        <v>0</v>
      </c>
      <c r="D131" s="12">
        <v>0</v>
      </c>
      <c r="E131" s="12">
        <v>0</v>
      </c>
    </row>
    <row r="132" spans="2:5" ht="14.65" thickBot="1"/>
    <row r="133" spans="2:5" ht="14.65" thickBot="1">
      <c r="B133" s="11" t="s">
        <v>39</v>
      </c>
      <c r="C133" s="14">
        <f>(C129+(C130*0.5))*C131</f>
        <v>0</v>
      </c>
      <c r="D133" s="14">
        <f>D129*D131</f>
        <v>0</v>
      </c>
      <c r="E133" s="13">
        <f>E129*E131</f>
        <v>0</v>
      </c>
    </row>
    <row r="135" spans="2:5" ht="18.399999999999999">
      <c r="B135" s="49" t="s">
        <v>108</v>
      </c>
      <c r="C135" s="49"/>
      <c r="D135" s="49"/>
      <c r="E135" s="49"/>
    </row>
    <row r="136" spans="2:5">
      <c r="B136" s="10" t="s">
        <v>109</v>
      </c>
      <c r="C136" s="10" t="s">
        <v>15</v>
      </c>
      <c r="D136" s="12">
        <v>0</v>
      </c>
      <c r="E136" s="12">
        <v>0</v>
      </c>
    </row>
    <row r="137" spans="2:5">
      <c r="B137" s="10" t="s">
        <v>110</v>
      </c>
      <c r="C137" s="10" t="s">
        <v>15</v>
      </c>
      <c r="D137" s="12">
        <v>0</v>
      </c>
      <c r="E137" s="12">
        <v>0</v>
      </c>
    </row>
    <row r="138" spans="2:5">
      <c r="B138" s="10" t="s">
        <v>111</v>
      </c>
      <c r="C138" s="10" t="s">
        <v>15</v>
      </c>
      <c r="D138" s="12">
        <v>0</v>
      </c>
      <c r="E138" s="12">
        <v>0</v>
      </c>
    </row>
    <row r="139" spans="2:5">
      <c r="B139" s="10" t="s">
        <v>112</v>
      </c>
      <c r="C139" s="10" t="s">
        <v>15</v>
      </c>
      <c r="D139" s="12">
        <v>0</v>
      </c>
      <c r="E139" s="12">
        <v>0</v>
      </c>
    </row>
    <row r="140" spans="2:5" ht="14.65" thickBot="1"/>
    <row r="141" spans="2:5" ht="28.9" thickBot="1">
      <c r="B141" s="11" t="s">
        <v>39</v>
      </c>
      <c r="C141" s="14" t="s">
        <v>113</v>
      </c>
      <c r="D141" s="14">
        <f>SUM(D136:D139)</f>
        <v>0</v>
      </c>
      <c r="E141" s="13">
        <f>SUM(E136:E139)</f>
        <v>0</v>
      </c>
    </row>
    <row r="143" spans="2:5" ht="18.399999999999999">
      <c r="B143" s="49" t="s">
        <v>114</v>
      </c>
      <c r="C143" s="49"/>
      <c r="D143" s="49"/>
      <c r="E143" s="49"/>
    </row>
    <row r="144" spans="2:5" ht="28.5">
      <c r="B144" s="10" t="s">
        <v>115</v>
      </c>
      <c r="C144" s="10" t="s">
        <v>16</v>
      </c>
      <c r="D144" s="12">
        <v>0</v>
      </c>
      <c r="E144" s="12">
        <v>0</v>
      </c>
    </row>
    <row r="145" spans="2:5" ht="28.5">
      <c r="B145" s="10" t="s">
        <v>116</v>
      </c>
      <c r="C145" s="10" t="s">
        <v>16</v>
      </c>
      <c r="D145" s="12">
        <v>0</v>
      </c>
      <c r="E145" s="12">
        <v>0</v>
      </c>
    </row>
    <row r="146" spans="2:5" ht="28.5">
      <c r="B146" s="10" t="s">
        <v>117</v>
      </c>
      <c r="C146" s="10" t="s">
        <v>16</v>
      </c>
      <c r="D146" s="12">
        <v>0</v>
      </c>
      <c r="E146" s="12">
        <v>0</v>
      </c>
    </row>
    <row r="147" spans="2:5" ht="14.65" thickBot="1"/>
    <row r="148" spans="2:5" ht="14.65" thickBot="1">
      <c r="B148" s="11" t="s">
        <v>39</v>
      </c>
      <c r="C148" s="14" t="s">
        <v>28</v>
      </c>
      <c r="D148" s="14">
        <f>SUM(D144:D146)</f>
        <v>0</v>
      </c>
      <c r="E148" s="13">
        <f>SUM(E144:E146)</f>
        <v>0</v>
      </c>
    </row>
    <row r="150" spans="2:5" ht="18.399999999999999">
      <c r="B150" s="49" t="s">
        <v>118</v>
      </c>
      <c r="C150" s="49"/>
      <c r="D150" s="49"/>
      <c r="E150" s="49"/>
    </row>
    <row r="151" spans="2:5">
      <c r="B151" s="10" t="s">
        <v>119</v>
      </c>
      <c r="C151" s="10" t="s">
        <v>16</v>
      </c>
      <c r="D151" s="12">
        <v>0</v>
      </c>
      <c r="E151" s="12">
        <v>0</v>
      </c>
    </row>
    <row r="152" spans="2:5">
      <c r="B152" s="10" t="s">
        <v>120</v>
      </c>
      <c r="C152" s="10" t="s">
        <v>16</v>
      </c>
      <c r="D152" s="12">
        <v>0</v>
      </c>
      <c r="E152" s="12">
        <v>0</v>
      </c>
    </row>
    <row r="153" spans="2:5">
      <c r="B153" s="10" t="s">
        <v>121</v>
      </c>
      <c r="C153" s="10" t="s">
        <v>16</v>
      </c>
      <c r="D153" s="12">
        <v>0</v>
      </c>
      <c r="E153" s="12">
        <v>0</v>
      </c>
    </row>
    <row r="154" spans="2:5">
      <c r="B154" s="10" t="s">
        <v>122</v>
      </c>
      <c r="C154" s="10" t="s">
        <v>16</v>
      </c>
      <c r="D154" s="12">
        <v>0</v>
      </c>
      <c r="E154" s="12">
        <v>0</v>
      </c>
    </row>
    <row r="155" spans="2:5" ht="28.5">
      <c r="B155" s="10" t="s">
        <v>123</v>
      </c>
      <c r="C155" s="10" t="s">
        <v>16</v>
      </c>
      <c r="D155" s="12">
        <v>0</v>
      </c>
      <c r="E155" s="12">
        <v>0</v>
      </c>
    </row>
    <row r="156" spans="2:5" ht="28.5">
      <c r="B156" s="10" t="s">
        <v>124</v>
      </c>
      <c r="C156" s="10" t="s">
        <v>16</v>
      </c>
      <c r="D156" s="12">
        <v>0</v>
      </c>
      <c r="E156" s="12">
        <v>0</v>
      </c>
    </row>
    <row r="157" spans="2:5" ht="28.5">
      <c r="B157" s="10" t="s">
        <v>125</v>
      </c>
      <c r="C157" s="10" t="s">
        <v>16</v>
      </c>
      <c r="D157" s="12">
        <v>0</v>
      </c>
      <c r="E157" s="12">
        <v>0</v>
      </c>
    </row>
    <row r="158" spans="2:5" ht="28.5">
      <c r="B158" s="10" t="s">
        <v>126</v>
      </c>
      <c r="C158" s="10" t="s">
        <v>16</v>
      </c>
      <c r="D158" s="12">
        <v>0</v>
      </c>
      <c r="E158" s="12">
        <v>0</v>
      </c>
    </row>
    <row r="159" spans="2:5" ht="28.5">
      <c r="B159" s="10" t="s">
        <v>127</v>
      </c>
      <c r="C159" s="10" t="s">
        <v>16</v>
      </c>
      <c r="D159" s="12">
        <v>0</v>
      </c>
      <c r="E159" s="12">
        <v>0</v>
      </c>
    </row>
    <row r="160" spans="2:5" ht="28.5">
      <c r="B160" s="10" t="s">
        <v>128</v>
      </c>
      <c r="C160" s="10" t="s">
        <v>16</v>
      </c>
      <c r="D160" s="12">
        <v>0</v>
      </c>
      <c r="E160" s="12">
        <v>0</v>
      </c>
    </row>
    <row r="161" spans="2:5" ht="28.5">
      <c r="B161" s="10" t="s">
        <v>129</v>
      </c>
      <c r="C161" s="10" t="s">
        <v>16</v>
      </c>
      <c r="D161" s="12">
        <v>0</v>
      </c>
      <c r="E161" s="12">
        <v>0</v>
      </c>
    </row>
    <row r="162" spans="2:5" ht="28.5">
      <c r="B162" s="10" t="s">
        <v>130</v>
      </c>
      <c r="C162" s="10" t="s">
        <v>16</v>
      </c>
      <c r="D162" s="12">
        <v>0</v>
      </c>
      <c r="E162" s="12">
        <v>0</v>
      </c>
    </row>
    <row r="163" spans="2:5" ht="14.65" thickBot="1"/>
    <row r="164" spans="2:5" ht="14.65" thickBot="1">
      <c r="B164" s="11" t="s">
        <v>39</v>
      </c>
      <c r="C164" s="14" t="s">
        <v>28</v>
      </c>
      <c r="D164" s="14">
        <f>SUM(D151:D162)</f>
        <v>0</v>
      </c>
      <c r="E164" s="13">
        <f>SUM(E151:E162)</f>
        <v>0</v>
      </c>
    </row>
    <row r="166" spans="2:5" ht="18.399999999999999">
      <c r="B166" s="49" t="s">
        <v>131</v>
      </c>
      <c r="C166" s="49"/>
      <c r="D166" s="49"/>
      <c r="E166" s="49"/>
    </row>
    <row r="167" spans="2:5">
      <c r="B167" s="10" t="s">
        <v>132</v>
      </c>
      <c r="C167" s="10" t="s">
        <v>15</v>
      </c>
      <c r="D167" s="12">
        <v>0</v>
      </c>
      <c r="E167" s="12">
        <v>0</v>
      </c>
    </row>
    <row r="168" spans="2:5">
      <c r="B168" s="10" t="s">
        <v>133</v>
      </c>
      <c r="C168" s="22">
        <v>0</v>
      </c>
      <c r="D168" s="12">
        <v>0</v>
      </c>
      <c r="E168" s="12">
        <v>0</v>
      </c>
    </row>
    <row r="169" spans="2:5" ht="28.5">
      <c r="B169" s="10" t="s">
        <v>134</v>
      </c>
      <c r="C169" s="10" t="s">
        <v>16</v>
      </c>
      <c r="D169" s="12">
        <v>0</v>
      </c>
      <c r="E169" s="12">
        <v>0</v>
      </c>
    </row>
    <row r="170" spans="2:5">
      <c r="B170" s="10" t="s">
        <v>135</v>
      </c>
      <c r="C170" s="22">
        <v>0</v>
      </c>
      <c r="D170" s="12">
        <v>0</v>
      </c>
      <c r="E170" s="12">
        <v>0</v>
      </c>
    </row>
    <row r="171" spans="2:5" ht="14.65" thickBot="1"/>
    <row r="172" spans="2:5" ht="14.65" thickBot="1">
      <c r="B172" s="11" t="s">
        <v>39</v>
      </c>
      <c r="C172" s="14">
        <f>SUM(C167:C170)</f>
        <v>0</v>
      </c>
      <c r="D172" s="14">
        <f>SUM(D167:D170)</f>
        <v>0</v>
      </c>
      <c r="E172" s="13">
        <f>SUM(E167:E170)</f>
        <v>0</v>
      </c>
    </row>
    <row r="173" spans="2:5" ht="14.65" thickBot="1"/>
    <row r="174" spans="2:5" ht="27.75" thickBot="1">
      <c r="B174" s="15" t="s">
        <v>136</v>
      </c>
      <c r="C174" s="16">
        <f>SUM(C35,C44,C55,C61,C68,C76,C88,C96,C106,C120,C133,C141,C148,C164,C172)</f>
        <v>0</v>
      </c>
      <c r="D174" s="16">
        <f t="shared" ref="D174:E174" si="6">SUM(D35,D44,D55,D61,D68,D76,D88,D96,D106,D120,D133,D141,D148,D164,D172)</f>
        <v>0</v>
      </c>
      <c r="E174" s="35">
        <f t="shared" si="6"/>
        <v>0</v>
      </c>
    </row>
  </sheetData>
  <mergeCells count="23">
    <mergeCell ref="B57:E57"/>
    <mergeCell ref="B46:E46"/>
    <mergeCell ref="B37:E37"/>
    <mergeCell ref="B11:E11"/>
    <mergeCell ref="B1:E1"/>
    <mergeCell ref="C9:E9"/>
    <mergeCell ref="C2:D2"/>
    <mergeCell ref="B5:E5"/>
    <mergeCell ref="B90:E90"/>
    <mergeCell ref="B78:E78"/>
    <mergeCell ref="B63:E63"/>
    <mergeCell ref="B70:E70"/>
    <mergeCell ref="C58:C59"/>
    <mergeCell ref="B122:E122"/>
    <mergeCell ref="B98:E98"/>
    <mergeCell ref="C112:C113"/>
    <mergeCell ref="B111:E111"/>
    <mergeCell ref="B114:E114"/>
    <mergeCell ref="B166:E166"/>
    <mergeCell ref="B143:E143"/>
    <mergeCell ref="B150:E150"/>
    <mergeCell ref="B135:E135"/>
    <mergeCell ref="B128:E128"/>
  </mergeCells>
  <conditionalFormatting sqref="C80:C81">
    <cfRule type="notContainsText" dxfId="11" priority="11" operator="notContains" text="Not Applicable">
      <formula>ISERROR(SEARCH("Not Applicable",C80))</formula>
    </cfRule>
    <cfRule type="containsText" dxfId="10" priority="12" operator="containsText" text="Not applicable">
      <formula>NOT(ISERROR(SEARCH("Not applicable",C80)))</formula>
    </cfRule>
  </conditionalFormatting>
  <conditionalFormatting sqref="C93:C94">
    <cfRule type="containsText" dxfId="9" priority="9" operator="containsText" text="Not applicable">
      <formula>NOT(ISERROR(SEARCH("Not applicable",C93)))</formula>
    </cfRule>
    <cfRule type="notContainsText" dxfId="8" priority="10" operator="notContains" text="Not Applicable">
      <formula>ISERROR(SEARCH("Not Applicable",C93))</formula>
    </cfRule>
  </conditionalFormatting>
  <conditionalFormatting sqref="C82:E82">
    <cfRule type="expression" dxfId="7" priority="3">
      <formula>$D$3="sqft"</formula>
    </cfRule>
    <cfRule type="expression" dxfId="6" priority="4">
      <formula>$D$3="m2"</formula>
    </cfRule>
  </conditionalFormatting>
  <conditionalFormatting sqref="D99:E99">
    <cfRule type="expression" dxfId="5" priority="5">
      <formula>$D$3="m2"</formula>
    </cfRule>
    <cfRule type="expression" dxfId="4" priority="8">
      <formula>$D$3="sqft"</formula>
    </cfRule>
  </conditionalFormatting>
  <conditionalFormatting sqref="D109:E109">
    <cfRule type="expression" dxfId="3" priority="1">
      <formula>$D$3="m2"</formula>
    </cfRule>
    <cfRule type="expression" dxfId="2" priority="2">
      <formula>$D$3="sqft"</formula>
    </cfRule>
  </conditionalFormatting>
  <conditionalFormatting sqref="D112:E112 C115:E115">
    <cfRule type="expression" dxfId="1" priority="6">
      <formula>$D$3="sqft"</formula>
    </cfRule>
    <cfRule type="expression" dxfId="0" priority="7">
      <formula>$D$3="m2"</formula>
    </cfRule>
  </conditionalFormatting>
  <dataValidations count="2">
    <dataValidation type="list" allowBlank="1" showInputMessage="1" showErrorMessage="1" sqref="D3" xr:uid="{8761B05E-E68A-42F4-B9E3-E90AD1DC0BA2}">
      <formula1>$G$3:$G$4</formula1>
    </dataValidation>
    <dataValidation type="list" allowBlank="1" showInputMessage="1" showErrorMessage="1" sqref="C79" xr:uid="{930D718F-261B-49FF-8AFC-8898FA604008}">
      <formula1>"Choose from Dropdown, Above-Ground Tank, Underground Tank, Underground OWS"</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4EDBE-57C2-421D-9D68-0AD39FE4CB5E}">
  <dimension ref="A11:D11"/>
  <sheetViews>
    <sheetView showGridLines="0" zoomScale="85" zoomScaleNormal="85" workbookViewId="0">
      <selection activeCell="D45" sqref="D45"/>
    </sheetView>
  </sheetViews>
  <sheetFormatPr defaultRowHeight="14.25"/>
  <cols>
    <col min="1" max="1" width="52" customWidth="1"/>
    <col min="2" max="7" width="18.42578125" customWidth="1"/>
  </cols>
  <sheetData>
    <row r="11" spans="1:4" ht="61.15">
      <c r="A11" s="1" t="s">
        <v>137</v>
      </c>
      <c r="B11" s="2"/>
      <c r="C11" s="2"/>
      <c r="D11"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98c756a-3152-473b-8b9e-8cd6b0d121c0">
      <Terms xmlns="http://schemas.microsoft.com/office/infopath/2007/PartnerControls"/>
    </lcf76f155ced4ddcb4097134ff3c332f>
    <TaxCatchAll xmlns="c12abba3-e6ba-42ca-834a-cdd50511dfb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2FA140DB6A6544BB56B995CDE9C1938" ma:contentTypeVersion="19" ma:contentTypeDescription="Create a new document." ma:contentTypeScope="" ma:versionID="6faa3f0230090ea516664c0fcaa794b4">
  <xsd:schema xmlns:xsd="http://www.w3.org/2001/XMLSchema" xmlns:xs="http://www.w3.org/2001/XMLSchema" xmlns:p="http://schemas.microsoft.com/office/2006/metadata/properties" xmlns:ns2="c12abba3-e6ba-42ca-834a-cdd50511dfb5" xmlns:ns3="898c756a-3152-473b-8b9e-8cd6b0d121c0" targetNamespace="http://schemas.microsoft.com/office/2006/metadata/properties" ma:root="true" ma:fieldsID="ec52fed59484f8fdac903c4604fdd46a" ns2:_="" ns3:_="">
    <xsd:import namespace="c12abba3-e6ba-42ca-834a-cdd50511dfb5"/>
    <xsd:import namespace="898c756a-3152-473b-8b9e-8cd6b0d121c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2abba3-e6ba-42ca-834a-cdd50511dfb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c38a0c4-1512-4f1d-8744-290db4992744}" ma:internalName="TaxCatchAll" ma:showField="CatchAllData" ma:web="c12abba3-e6ba-42ca-834a-cdd50511dfb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98c756a-3152-473b-8b9e-8cd6b0d121c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82b0991-6507-4f33-9f85-d0d8c8ddda0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Q D A A B Q S w M E F A A C A A g A A l 5 c W 1 y V C z + k A A A A 9 g A A A B I A H A B D b 2 5 m a W c v U G F j a 2 F n Z S 5 4 b W w g o h g A K K A U A A A A A A A A A A A A A A A A A A A A A A A A A A A A h Y 9 B D o I w F E S v Q r q n L a D R k E 9 Z u J X E h G j c N r V C I 3 w M F M v d X H g k r y B G U X c u 5 8 1 b z N y v N 0 i H u v I u u u 1 M g w k J K C e e R t U c D B Y J 6 e 3 R X 5 J U w E a q k y y 0 N 8 r Y x U N 3 S E h p 7 T l m z D l H X U S b t m A h 5 w H b Z + t c l b q W 5 C O b / 7 J v s L M S l S Y C d q 8 x I q T B b E H n P K I c 2 A Q h M / g V w n H v s / 2 B s O o r 2 7 d a a P S 3 O b A p A n t / E A 9 Q S w M E F A A C A A g A A l 5 c 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J e X F s o i k e 4 D g A A A B E A A A A T A B w A R m 9 y b X V s Y X M v U 2 V j d G l v b j E u b S C i G A A o o B Q A A A A A A A A A A A A A A A A A A A A A A A A A A A A r T k 0 u y c z P U w i G 0 I b W A F B L A Q I t A B Q A A g A I A A J e X F t c l Q s / p A A A A P Y A A A A S A A A A A A A A A A A A A A A A A A A A A A B D b 2 5 m a W c v U G F j a 2 F n Z S 5 4 b W x Q S w E C L Q A U A A I A C A A C X l x b D 8 r p q 6 Q A A A D p A A A A E w A A A A A A A A A A A A A A A A D w A A A A W 0 N v b n R l b n R f V H l w Z X N d L n h t b F B L A Q I t A B Q A A g A I A A J e X F s 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0 y R D Q H v d M T Y F w h Y M Q Q t / e A A A A A A I A A A A A A B B m A A A A A Q A A I A A A A O z W C s b O I 1 8 y m L u 5 U 3 q t X j x C Z o A P A O 1 u W F x s Z g 1 J W 9 R x A A A A A A 6 A A A A A A g A A I A A A A F 6 e / o w T 2 X C E y + 7 g I D 6 o l M L 8 w h F C 4 S O z R 1 2 4 v p K d F V J C U A A A A D M j 7 4 y l 9 f j 8 V J + n U 8 0 j j R 2 v 8 X s h b m 3 1 F O b L 9 D o u P 3 6 c n l 3 l F E G s g U d e H H X E A I P 5 i u Q w N Q q W C C 9 m W y S M e C S M d Z 4 W R q V m Q Q P / x T 0 X d R 9 m u e j S Q A A A A B N 8 U 7 N j b p i a v n A P p w T 9 w 8 N N H O 8 e m P / m W 2 g p o E H j r M r J 0 c G r + 9 / V 6 J 3 g E N t O P k d x l Z 9 N a L f T 8 U x t j 7 8 4 b q w k Q W w = < / 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571924-D1F0-499B-9577-8EF024AC034C}"/>
</file>

<file path=customXml/itemProps2.xml><?xml version="1.0" encoding="utf-8"?>
<ds:datastoreItem xmlns:ds="http://schemas.openxmlformats.org/officeDocument/2006/customXml" ds:itemID="{1A24E41E-CD3E-45D6-B6CA-26E0F1ABE149}"/>
</file>

<file path=customXml/itemProps3.xml><?xml version="1.0" encoding="utf-8"?>
<ds:datastoreItem xmlns:ds="http://schemas.openxmlformats.org/officeDocument/2006/customXml" ds:itemID="{3151F0CA-DBEF-4854-9ED5-9A81BF888431}"/>
</file>

<file path=customXml/itemProps4.xml><?xml version="1.0" encoding="utf-8"?>
<ds:datastoreItem xmlns:ds="http://schemas.openxmlformats.org/officeDocument/2006/customXml" ds:itemID="{FFB06E42-E244-4860-BD55-2A31DF1283E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Tristan Mackintosh</dc:creator>
  <cp:keywords/>
  <dc:description/>
  <cp:lastModifiedBy/>
  <cp:revision/>
  <dcterms:created xsi:type="dcterms:W3CDTF">2022-05-03T20:25:23Z</dcterms:created>
  <dcterms:modified xsi:type="dcterms:W3CDTF">2025-11-24T16:13:45Z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0x01010042FA140DB6A6544BB56B995CDE9C1938</vt:lpwstr>
  </property>
  <property fmtid="{D5CDD505-2E9C-101B-9397-08002B2CF9AE}" pid="3" name="MediaServiceImageTags">
    <vt:lpwstr/>
  </property>
</Properties>
</file>